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9" i="12" l="1"/>
  <c r="F39" i="1" s="1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7" i="12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7" i="12"/>
  <c r="M47" i="12" s="1"/>
  <c r="M46" i="12" s="1"/>
  <c r="I47" i="12"/>
  <c r="I46" i="12" s="1"/>
  <c r="G50" i="1" s="1"/>
  <c r="E19" i="1" s="1"/>
  <c r="K47" i="12"/>
  <c r="K46" i="12" s="1"/>
  <c r="H50" i="1" s="1"/>
  <c r="G19" i="1" s="1"/>
  <c r="O47" i="12"/>
  <c r="O46" i="12" s="1"/>
  <c r="Q47" i="12"/>
  <c r="Q46" i="12" s="1"/>
  <c r="U47" i="12"/>
  <c r="U46" i="12" s="1"/>
  <c r="I20" i="1"/>
  <c r="G20" i="1"/>
  <c r="E20" i="1"/>
  <c r="I19" i="1"/>
  <c r="I18" i="1"/>
  <c r="I17" i="1"/>
  <c r="G17" i="1"/>
  <c r="E17" i="1"/>
  <c r="I16" i="1"/>
  <c r="I52" i="1"/>
  <c r="G27" i="1"/>
  <c r="J28" i="1"/>
  <c r="J26" i="1"/>
  <c r="G38" i="1"/>
  <c r="F38" i="1"/>
  <c r="H32" i="1"/>
  <c r="J23" i="1"/>
  <c r="J24" i="1"/>
  <c r="J25" i="1"/>
  <c r="J27" i="1"/>
  <c r="E24" i="1"/>
  <c r="E26" i="1"/>
  <c r="Q17" i="12" l="1"/>
  <c r="G46" i="12"/>
  <c r="O17" i="12"/>
  <c r="F40" i="1"/>
  <c r="G23" i="1" s="1"/>
  <c r="G24" i="1" s="1"/>
  <c r="U36" i="12"/>
  <c r="U17" i="12"/>
  <c r="G8" i="12"/>
  <c r="Q36" i="12"/>
  <c r="G20" i="12"/>
  <c r="AD49" i="12"/>
  <c r="G39" i="1" s="1"/>
  <c r="G40" i="1" s="1"/>
  <c r="G25" i="1" s="1"/>
  <c r="G26" i="1" s="1"/>
  <c r="O36" i="12"/>
  <c r="U20" i="12"/>
  <c r="Q20" i="12"/>
  <c r="K17" i="12"/>
  <c r="H48" i="1" s="1"/>
  <c r="U8" i="12"/>
  <c r="I36" i="12"/>
  <c r="G51" i="1" s="1"/>
  <c r="E16" i="1" s="1"/>
  <c r="O20" i="12"/>
  <c r="I17" i="12"/>
  <c r="G48" i="1" s="1"/>
  <c r="Q8" i="12"/>
  <c r="G36" i="12"/>
  <c r="M17" i="12"/>
  <c r="O8" i="12"/>
  <c r="K36" i="12"/>
  <c r="H51" i="1" s="1"/>
  <c r="G16" i="1" s="1"/>
  <c r="K20" i="12"/>
  <c r="H49" i="1" s="1"/>
  <c r="K8" i="12"/>
  <c r="H47" i="1" s="1"/>
  <c r="I20" i="12"/>
  <c r="G49" i="1" s="1"/>
  <c r="G17" i="12"/>
  <c r="I8" i="12"/>
  <c r="G47" i="1" s="1"/>
  <c r="M20" i="12"/>
  <c r="M9" i="12"/>
  <c r="M8" i="12" s="1"/>
  <c r="M37" i="12"/>
  <c r="M36" i="12" s="1"/>
  <c r="I21" i="1"/>
  <c r="G29" i="1" l="1"/>
  <c r="H39" i="1"/>
  <c r="G52" i="1"/>
  <c r="G28" i="1"/>
  <c r="H52" i="1"/>
  <c r="G18" i="1"/>
  <c r="G21" i="1" s="1"/>
  <c r="G49" i="12"/>
  <c r="E18" i="1"/>
  <c r="E21" i="1" s="1"/>
  <c r="H40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<sst xmlns="http://schemas.openxmlformats.org/spreadsheetml/2006/main" count="282" uniqueCount="170">
  <si>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</si>
  <si>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</si>
  <si>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</si>
  <si>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</si>
  <si>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</si>
  <si>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</si>
  <si>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</si>
  <si>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</si>
  <si>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</si>
  <si>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</si>
  <si>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</si>
  <si>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</si>
  <si>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</si>
  <si>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</si>
  <si>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</si>
  <si>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</si>
  <si>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</si>
  <si>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</si>
  <si>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</si>
  <si>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</si>
  <si>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</si>
  <si>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</si>
  <si>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</si>
  <si>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</si>
  <si>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</si>
  <si>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</si>
  <si>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</si>
  <si>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</si>
  <si>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</si>
  <si>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</si>
  <si>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</si>
  <si>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</si>
  <si>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</si>
  <si>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</si>
  <si>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</si>
  <si>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</si>
  <si>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</si>
  <si>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</si>
  <si>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</si>
  <si>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</si>
  <si>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</si>
  <si>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</si>
  <si>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</si>
  <si>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</si>
  <si>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</si>
  <si>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Ing.Tomáš Srba</t>
  </si>
  <si>
    <t>17-21 Připojení budovy č.p. 1509 v Přelouči na metropolitní síť</t>
  </si>
  <si>
    <t>Celkem za stavbu</t>
  </si>
  <si>
    <t>CZK</t>
  </si>
  <si>
    <t>Rekapitulace dílů</t>
  </si>
  <si>
    <t>Typ dílu</t>
  </si>
  <si>
    <t>M22</t>
  </si>
  <si>
    <t>Montáž sdělovací a zabezp.tech</t>
  </si>
  <si>
    <t>M23</t>
  </si>
  <si>
    <t>Montáže potrubí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</si>
  <si>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</si>
  <si>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</si>
  <si>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</si>
  <si>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</si>
  <si>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</si>
  <si>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</si>
  <si>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</si>
  <si>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</si>
  <si>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</si>
  <si>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</si>
  <si>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</si>
  <si>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</si>
  <si>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</si>
  <si>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</si>
  <si>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</si>
  <si>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</si>
  <si>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</si>
  <si>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</si>
  <si>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</si>
  <si>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</si>
  <si>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</si>
  <si>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</si>
  <si>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</si>
  <si>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</si>
  <si>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</si>
  <si>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</si>
  <si>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</si>
  <si>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</si>
  <si>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</si>
  <si>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</si>
  <si>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</si>
  <si>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</si>
  <si>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</si>
  <si>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220061164R00</t>
  </si>
  <si>
    <t>Položení trubky HDPE do výkopu</t>
  </si>
  <si>
    <t>m</t>
  </si>
  <si>
    <t>POL1_0</t>
  </si>
  <si>
    <t xml:space="preserve">dle části dokumentace - Situace: : </t>
  </si>
  <si>
    <t>VV</t>
  </si>
  <si>
    <t>0000000.01</t>
  </si>
  <si>
    <t>Mikrotrubička zodolněná HDPE 12/8mm</t>
  </si>
  <si>
    <t>POL3_0</t>
  </si>
  <si>
    <t xml:space="preserve">dle pol. 220 06-1164.R00: : </t>
  </si>
  <si>
    <t>000-0000.02</t>
  </si>
  <si>
    <t>Provizorní zaslepení konce HDPE</t>
  </si>
  <si>
    <t>kus</t>
  </si>
  <si>
    <t>0000000.03</t>
  </si>
  <si>
    <t>Ucpávka koncová HDPE Plasson 12/8</t>
  </si>
  <si>
    <t xml:space="preserve">dle pol. 000-0000.04: : </t>
  </si>
  <si>
    <t>000-0000.04</t>
  </si>
  <si>
    <t>Spojka trubky, včetně dodávy spojky HDPE vel. 12/8</t>
  </si>
  <si>
    <t>230191018R00</t>
  </si>
  <si>
    <t>Uložení chráničky ve výkopu</t>
  </si>
  <si>
    <t>0000000.05</t>
  </si>
  <si>
    <t>Korugovaná chránička ohebná vel. 70</t>
  </si>
  <si>
    <t>460200133R00</t>
  </si>
  <si>
    <t>Výkop kabelové rýhy 35/50 cm  hor.3</t>
  </si>
  <si>
    <t>460570133R00</t>
  </si>
  <si>
    <t>Zához rýhy 35/50 cm, hornina třídy 3, se zhutněním</t>
  </si>
  <si>
    <t>460200173R00</t>
  </si>
  <si>
    <t>Výkop kabelové rýhy 35/90 cm  hor.3</t>
  </si>
  <si>
    <t>460560173R00</t>
  </si>
  <si>
    <t>Zához rýhy 35/90 cm, hornina třídy 3</t>
  </si>
  <si>
    <t>460600001RT8</t>
  </si>
  <si>
    <t>Naložení a odvoz zeminy, odvoz na vzdálenost 10000 m</t>
  </si>
  <si>
    <t>m3</t>
  </si>
  <si>
    <t>460010024RT2</t>
  </si>
  <si>
    <t>Vytýčení kabelové trasy v zastavěném prostoru, délka trasy do 500 m</t>
  </si>
  <si>
    <t>km</t>
  </si>
  <si>
    <t>460030031R00</t>
  </si>
  <si>
    <t>Vytrhání kostek velkých,lože písek, nezalité spáry</t>
  </si>
  <si>
    <t>m2</t>
  </si>
  <si>
    <t>460030061R00</t>
  </si>
  <si>
    <t>Kladení dlažby do lože z písku</t>
  </si>
  <si>
    <t>460030101R00</t>
  </si>
  <si>
    <t>Vytrhání obrubníků, lože písek, stojatých</t>
  </si>
  <si>
    <t>460030011R00</t>
  </si>
  <si>
    <t>Sejmutí drnu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</si>
  <si>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</si>
  <si>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</si>
  <si>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</si>
  <si>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</si>
  <si>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</si>
  <si>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 xml:space="preserve">Dle pol. 460 42-0022.RT3: : </t>
  </si>
  <si>
    <t>460490012R00</t>
  </si>
  <si>
    <t>Fólie výstražná z PVC, šířka 33 cm</t>
  </si>
  <si>
    <t>111201101R00</t>
  </si>
  <si>
    <t>Odstranění křovin i s kořeny na ploše do 1000 m2</t>
  </si>
  <si>
    <t>101R00</t>
  </si>
  <si>
    <t>Nákladní auto 5t</t>
  </si>
  <si>
    <t>hod</t>
  </si>
  <si>
    <t>102R00</t>
  </si>
  <si>
    <t>Pomocné práce</t>
  </si>
  <si>
    <t>103R00</t>
  </si>
  <si>
    <t>Dozory provozovatelů dotčených sítí</t>
  </si>
  <si>
    <t>104R00</t>
  </si>
  <si>
    <t>Koordinace s provozovateli dotčených sítí</t>
  </si>
  <si>
    <t>105R00</t>
  </si>
  <si>
    <t>Vytýčení stávajících sítí</t>
  </si>
  <si>
    <t>106R00</t>
  </si>
  <si>
    <t>Úklid stavby</t>
  </si>
  <si>
    <t>107R00</t>
  </si>
  <si>
    <t>Zjištění stávajícího stavu</t>
  </si>
  <si>
    <t>108R00</t>
  </si>
  <si>
    <t>Zaměření nové trasy - geodetické</t>
  </si>
  <si>
    <t>109R00</t>
  </si>
  <si>
    <t>Zkouška těsnosti mikrotrubičky (kalibrace)</t>
  </si>
  <si>
    <t>VRN1</t>
  </si>
  <si>
    <t>Podíl přidružených výkonů pro zemní práce</t>
  </si>
  <si>
    <t xml:space="preserve"> </t>
  </si>
  <si>
    <t>POL99_0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</si>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</sst>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4" fontId="16" fillId="0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Fill="1" applyBorder="1" applyAlignment="1">
      <alignment vertical="top" shrinkToFit="1"/>
    </xf>
    <xf numFmtId="0" fontId="0" fillId="0" borderId="0" xfId="0" applyFill="1" applyBorder="1"/>
    <xf numFmtId="0" fontId="0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vertical="center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38</v>
      </c>
    </row>
    <row r="2" spans="1:7" ht="57.75" customHeight="1" x14ac:dyDescent="0.2">
      <c r="A2" s="215" t="s">
        <v>39</v>
      </c>
      <c r="B2" s="215"/>
      <c r="C2" s="215"/>
      <c r="D2" s="215"/>
      <c r="E2" s="215"/>
      <c r="F2" s="215"/>
      <c r="G2" s="21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" zoomScaleNormal="100" zoomScaleSheetLayoutView="75" workbookViewId="0">
      <selection activeCell="E16" sqref="E16:F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80" t="s">
        <v>40</v>
      </c>
      <c r="C2" s="81"/>
      <c r="D2" s="82"/>
      <c r="E2" s="82" t="s">
        <v>46</v>
      </c>
      <c r="F2" s="83"/>
      <c r="G2" s="84"/>
      <c r="H2" s="83"/>
      <c r="I2" s="84"/>
      <c r="J2" s="85"/>
      <c r="O2" s="2"/>
    </row>
    <row r="3" spans="1:15" ht="23.25" hidden="1" customHeight="1" x14ac:dyDescent="0.2">
      <c r="A3" s="4"/>
      <c r="B3" s="86" t="s">
        <v>43</v>
      </c>
      <c r="C3" s="81"/>
      <c r="D3" s="87"/>
      <c r="E3" s="87"/>
      <c r="F3" s="88"/>
      <c r="G3" s="88"/>
      <c r="H3" s="81"/>
      <c r="I3" s="89"/>
      <c r="J3" s="90"/>
    </row>
    <row r="4" spans="1:15" ht="23.25" hidden="1" customHeight="1" x14ac:dyDescent="0.2">
      <c r="A4" s="4"/>
      <c r="B4" s="91" t="s">
        <v>44</v>
      </c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">
      <c r="A5" s="4"/>
      <c r="B5" s="46" t="s">
        <v>21</v>
      </c>
      <c r="C5" s="5"/>
      <c r="D5" s="97"/>
      <c r="E5" s="26"/>
      <c r="F5" s="26"/>
      <c r="G5" s="26"/>
      <c r="H5" s="28" t="s">
        <v>33</v>
      </c>
      <c r="I5" s="97"/>
      <c r="J5" s="11"/>
    </row>
    <row r="6" spans="1:15" ht="15.75" customHeight="1" x14ac:dyDescent="0.2">
      <c r="A6" s="4"/>
      <c r="B6" s="40"/>
      <c r="C6" s="26"/>
      <c r="D6" s="97"/>
      <c r="E6" s="26"/>
      <c r="F6" s="26"/>
      <c r="G6" s="26"/>
      <c r="H6" s="28" t="s">
        <v>34</v>
      </c>
      <c r="I6" s="97"/>
      <c r="J6" s="11"/>
    </row>
    <row r="7" spans="1:15" ht="15.75" customHeight="1" x14ac:dyDescent="0.2">
      <c r="A7" s="4"/>
      <c r="B7" s="41"/>
      <c r="C7" s="98"/>
      <c r="D7" s="79"/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19</v>
      </c>
      <c r="C8" s="5"/>
      <c r="D8" s="34"/>
      <c r="E8" s="5"/>
      <c r="F8" s="5"/>
      <c r="G8" s="44"/>
      <c r="H8" s="28" t="s">
        <v>33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34</v>
      </c>
      <c r="I9" s="3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18</v>
      </c>
      <c r="C11" s="208"/>
      <c r="D11" s="232"/>
      <c r="E11" s="232"/>
      <c r="F11" s="232"/>
      <c r="G11" s="232"/>
      <c r="H11" s="209" t="s">
        <v>33</v>
      </c>
      <c r="I11" s="210"/>
      <c r="J11" s="11"/>
    </row>
    <row r="12" spans="1:15" ht="15.75" customHeight="1" x14ac:dyDescent="0.2">
      <c r="A12" s="4"/>
      <c r="B12" s="40"/>
      <c r="C12" s="211"/>
      <c r="D12" s="235"/>
      <c r="E12" s="235"/>
      <c r="F12" s="235"/>
      <c r="G12" s="235"/>
      <c r="H12" s="209" t="s">
        <v>34</v>
      </c>
      <c r="I12" s="210"/>
      <c r="J12" s="11"/>
    </row>
    <row r="13" spans="1:15" ht="15.75" customHeight="1" x14ac:dyDescent="0.2">
      <c r="A13" s="4"/>
      <c r="B13" s="41"/>
      <c r="C13" s="212"/>
      <c r="D13" s="236"/>
      <c r="E13" s="236"/>
      <c r="F13" s="236"/>
      <c r="G13" s="236"/>
      <c r="H13" s="213"/>
      <c r="I13" s="214"/>
      <c r="J13" s="50"/>
    </row>
    <row r="14" spans="1:15" ht="24" hidden="1" customHeight="1" x14ac:dyDescent="0.2">
      <c r="A14" s="4"/>
      <c r="B14" s="65" t="s">
        <v>20</v>
      </c>
      <c r="C14" s="66"/>
      <c r="D14" s="67" t="s">
        <v>45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31</v>
      </c>
      <c r="C15" s="71"/>
      <c r="D15" s="52"/>
      <c r="E15" s="231" t="s">
        <v>29</v>
      </c>
      <c r="F15" s="231"/>
      <c r="G15" s="233" t="s">
        <v>30</v>
      </c>
      <c r="H15" s="233"/>
      <c r="I15" s="233" t="s">
        <v>28</v>
      </c>
      <c r="J15" s="234"/>
    </row>
    <row r="16" spans="1:15" ht="23.25" customHeight="1" x14ac:dyDescent="0.2">
      <c r="A16" s="145" t="s">
        <v>23</v>
      </c>
      <c r="B16" s="146" t="s">
        <v>23</v>
      </c>
      <c r="C16" s="57"/>
      <c r="D16" s="58"/>
      <c r="E16" s="219">
        <f>SUMIF(F47:F51,A16,G47:G51)+SUMIF(F47:F51,"PSU",G47:G51)</f>
        <v>0</v>
      </c>
      <c r="F16" s="224"/>
      <c r="G16" s="219">
        <f>SUMIF(F47:F51,A16,H47:H51)+SUMIF(F47:F51,"PSU",H47:H51)</f>
        <v>0</v>
      </c>
      <c r="H16" s="224"/>
      <c r="I16" s="219">
        <f>SUMIF(F47:F51,A16,I47:I51)+SUMIF(F47:F51,"PSU",I47:I51)</f>
        <v>0</v>
      </c>
      <c r="J16" s="220"/>
    </row>
    <row r="17" spans="1:10" ht="23.25" customHeight="1" x14ac:dyDescent="0.2">
      <c r="A17" s="145" t="s">
        <v>24</v>
      </c>
      <c r="B17" s="146" t="s">
        <v>24</v>
      </c>
      <c r="C17" s="57"/>
      <c r="D17" s="58"/>
      <c r="E17" s="219">
        <f>SUMIF(F47:F51,A17,G47:G51)</f>
        <v>0</v>
      </c>
      <c r="F17" s="224"/>
      <c r="G17" s="219">
        <f>SUMIF(F47:F51,A17,H47:H51)</f>
        <v>0</v>
      </c>
      <c r="H17" s="224"/>
      <c r="I17" s="219">
        <f>SUMIF(F47:F51,A17,I47:I51)</f>
        <v>0</v>
      </c>
      <c r="J17" s="220"/>
    </row>
    <row r="18" spans="1:10" ht="23.25" customHeight="1" x14ac:dyDescent="0.2">
      <c r="A18" s="145" t="s">
        <v>25</v>
      </c>
      <c r="B18" s="146" t="s">
        <v>25</v>
      </c>
      <c r="C18" s="57"/>
      <c r="D18" s="58"/>
      <c r="E18" s="219">
        <f>SUMIF(F47:F51,A18,G47:G51)</f>
        <v>0</v>
      </c>
      <c r="F18" s="224"/>
      <c r="G18" s="219">
        <f>SUMIF(F47:F51,A18,H47:H51)</f>
        <v>0</v>
      </c>
      <c r="H18" s="224"/>
      <c r="I18" s="219">
        <f>SUMIF(F47:F51,A18,I47:I51)</f>
        <v>0</v>
      </c>
      <c r="J18" s="220"/>
    </row>
    <row r="19" spans="1:10" ht="23.25" customHeight="1" x14ac:dyDescent="0.2">
      <c r="A19" s="145" t="s">
        <v>57</v>
      </c>
      <c r="B19" s="146" t="s">
        <v>26</v>
      </c>
      <c r="C19" s="57"/>
      <c r="D19" s="58"/>
      <c r="E19" s="219">
        <f>SUMIF(F47:F51,A19,G47:G51)</f>
        <v>0</v>
      </c>
      <c r="F19" s="224"/>
      <c r="G19" s="219">
        <f>SUMIF(F47:F51,A19,H47:H51)</f>
        <v>0</v>
      </c>
      <c r="H19" s="224"/>
      <c r="I19" s="219">
        <f>SUMIF(F47:F51,A19,I47:I51)</f>
        <v>0</v>
      </c>
      <c r="J19" s="220"/>
    </row>
    <row r="20" spans="1:10" ht="23.25" customHeight="1" x14ac:dyDescent="0.2">
      <c r="A20" s="145" t="s">
        <v>60</v>
      </c>
      <c r="B20" s="146" t="s">
        <v>27</v>
      </c>
      <c r="C20" s="57"/>
      <c r="D20" s="58"/>
      <c r="E20" s="219">
        <f>SUMIF(F47:F51,A20,G47:G51)</f>
        <v>0</v>
      </c>
      <c r="F20" s="224"/>
      <c r="G20" s="219">
        <f>SUMIF(F47:F51,A20,H47:H51)</f>
        <v>0</v>
      </c>
      <c r="H20" s="224"/>
      <c r="I20" s="219">
        <f>SUMIF(F47:F51,A20,I47:I51)</f>
        <v>0</v>
      </c>
      <c r="J20" s="220"/>
    </row>
    <row r="21" spans="1:10" ht="23.25" customHeight="1" x14ac:dyDescent="0.2">
      <c r="A21" s="4"/>
      <c r="B21" s="73" t="s">
        <v>28</v>
      </c>
      <c r="C21" s="74"/>
      <c r="D21" s="75"/>
      <c r="E21" s="221">
        <f>SUM(E16:F20)</f>
        <v>0</v>
      </c>
      <c r="F21" s="222"/>
      <c r="G21" s="221">
        <f>SUM(G16:H20)</f>
        <v>0</v>
      </c>
      <c r="H21" s="222"/>
      <c r="I21" s="221">
        <f>SUM(I16:J20)</f>
        <v>0</v>
      </c>
      <c r="J21" s="243"/>
    </row>
    <row r="22" spans="1:10" ht="33" customHeight="1" x14ac:dyDescent="0.2">
      <c r="A22" s="4"/>
      <c r="B22" s="64" t="s">
        <v>32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11</v>
      </c>
      <c r="C23" s="57"/>
      <c r="D23" s="58"/>
      <c r="E23" s="59">
        <v>15</v>
      </c>
      <c r="F23" s="60" t="s">
        <v>0</v>
      </c>
      <c r="G23" s="217">
        <f>ZakladDPHSniVypocet</f>
        <v>0</v>
      </c>
      <c r="H23" s="218"/>
      <c r="I23" s="218"/>
      <c r="J23" s="61" t="str">
        <f t="shared" ref="J23:J28" si="0">Mena</f>
        <v>CZK</v>
      </c>
    </row>
    <row r="24" spans="1:10" ht="23.25" customHeight="1" x14ac:dyDescent="0.2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41">
        <f>ZakladDPHSni*SazbaDPH1/100</f>
        <v>0</v>
      </c>
      <c r="H24" s="242"/>
      <c r="I24" s="242"/>
      <c r="J24" s="61" t="str">
        <f t="shared" si="0"/>
        <v>CZK</v>
      </c>
    </row>
    <row r="25" spans="1:10" ht="23.25" customHeight="1" x14ac:dyDescent="0.2">
      <c r="A25" s="4"/>
      <c r="B25" s="56" t="s">
        <v>13</v>
      </c>
      <c r="C25" s="57"/>
      <c r="D25" s="58"/>
      <c r="E25" s="59">
        <v>21</v>
      </c>
      <c r="F25" s="60" t="s">
        <v>0</v>
      </c>
      <c r="G25" s="217">
        <f>ZakladDPHZaklVypocet</f>
        <v>0</v>
      </c>
      <c r="H25" s="218"/>
      <c r="I25" s="218"/>
      <c r="J25" s="61" t="str">
        <f t="shared" si="0"/>
        <v>CZK</v>
      </c>
    </row>
    <row r="26" spans="1:10" ht="23.25" customHeight="1" x14ac:dyDescent="0.2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28">
        <f>ZakladDPHZakl*SazbaDPH2/100</f>
        <v>0</v>
      </c>
      <c r="H26" s="229"/>
      <c r="I26" s="229"/>
      <c r="J26" s="55" t="str">
        <f t="shared" si="0"/>
        <v>CZK</v>
      </c>
    </row>
    <row r="27" spans="1:10" ht="23.25" customHeight="1" thickBot="1" x14ac:dyDescent="0.25">
      <c r="A27" s="4"/>
      <c r="B27" s="47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2" t="str">
        <f t="shared" si="0"/>
        <v>CZK</v>
      </c>
    </row>
    <row r="28" spans="1:10" ht="27.75" hidden="1" customHeight="1" thickBot="1" x14ac:dyDescent="0.25">
      <c r="A28" s="4"/>
      <c r="B28" s="117" t="s">
        <v>22</v>
      </c>
      <c r="C28" s="118"/>
      <c r="D28" s="118"/>
      <c r="E28" s="119"/>
      <c r="F28" s="120"/>
      <c r="G28" s="223">
        <f>ZakladDPHSniVypocet+ZakladDPHZaklVypocet</f>
        <v>0</v>
      </c>
      <c r="H28" s="223"/>
      <c r="I28" s="223"/>
      <c r="J28" s="121" t="str">
        <f t="shared" si="0"/>
        <v>CZK</v>
      </c>
    </row>
    <row r="29" spans="1:10" ht="27.75" customHeight="1" thickBot="1" x14ac:dyDescent="0.25">
      <c r="A29" s="4"/>
      <c r="B29" s="117" t="s">
        <v>35</v>
      </c>
      <c r="C29" s="122"/>
      <c r="D29" s="122"/>
      <c r="E29" s="122"/>
      <c r="F29" s="122"/>
      <c r="G29" s="216">
        <f>ZakladDPHSni+DPHSni+ZakladDPHZakl+DPHZakl+Zaokrouhleni</f>
        <v>0</v>
      </c>
      <c r="H29" s="216"/>
      <c r="I29" s="216"/>
      <c r="J29" s="123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42957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240" t="s">
        <v>2</v>
      </c>
      <c r="E35" s="240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15</v>
      </c>
      <c r="C37" s="3"/>
      <c r="D37" s="3"/>
      <c r="E37" s="3"/>
      <c r="F37" s="109"/>
      <c r="G37" s="109"/>
      <c r="H37" s="109"/>
      <c r="I37" s="109"/>
      <c r="J37" s="3"/>
    </row>
    <row r="38" spans="1:10" ht="25.5" hidden="1" customHeight="1" x14ac:dyDescent="0.2">
      <c r="A38" s="101" t="s">
        <v>37</v>
      </c>
      <c r="B38" s="103" t="s">
        <v>16</v>
      </c>
      <c r="C38" s="104" t="s">
        <v>5</v>
      </c>
      <c r="D38" s="105"/>
      <c r="E38" s="105"/>
      <c r="F38" s="110" t="str">
        <f>B23</f>
        <v>Základ pro sníženou DPH</v>
      </c>
      <c r="G38" s="110" t="str">
        <f>B25</f>
        <v>Základ pro základní DPH</v>
      </c>
      <c r="H38" s="111" t="s">
        <v>17</v>
      </c>
      <c r="I38" s="111" t="s">
        <v>1</v>
      </c>
      <c r="J38" s="106" t="s">
        <v>0</v>
      </c>
    </row>
    <row r="39" spans="1:10" ht="25.5" hidden="1" customHeight="1" x14ac:dyDescent="0.2">
      <c r="A39" s="101">
        <v>1</v>
      </c>
      <c r="B39" s="107"/>
      <c r="C39" s="244"/>
      <c r="D39" s="245"/>
      <c r="E39" s="245"/>
      <c r="F39" s="112">
        <f>' Pol'!AC49</f>
        <v>0</v>
      </c>
      <c r="G39" s="113">
        <f>' Pol'!AD49</f>
        <v>0</v>
      </c>
      <c r="H39" s="114">
        <f>(F39*SazbaDPH1/100)+(G39*SazbaDPH2/100)</f>
        <v>0</v>
      </c>
      <c r="I39" s="114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101"/>
      <c r="B40" s="246" t="s">
        <v>47</v>
      </c>
      <c r="C40" s="247"/>
      <c r="D40" s="247"/>
      <c r="E40" s="248"/>
      <c r="F40" s="115">
        <f>SUMIF(A39:A39,"=1",F39:F39)</f>
        <v>0</v>
      </c>
      <c r="G40" s="116">
        <f>SUMIF(A39:A39,"=1",G39:G39)</f>
        <v>0</v>
      </c>
      <c r="H40" s="116">
        <f>SUMIF(A39:A39,"=1",H39:H39)</f>
        <v>0</v>
      </c>
      <c r="I40" s="116">
        <f>SUMIF(A39:A39,"=1",I39:I39)</f>
        <v>0</v>
      </c>
      <c r="J40" s="102">
        <f>SUMIF(A39:A39,"=1",J39:J39)</f>
        <v>0</v>
      </c>
    </row>
    <row r="44" spans="1:10" ht="15.75" x14ac:dyDescent="0.25">
      <c r="B44" s="124" t="s">
        <v>49</v>
      </c>
    </row>
    <row r="46" spans="1:10" ht="25.5" customHeight="1" x14ac:dyDescent="0.2">
      <c r="A46" s="125"/>
      <c r="B46" s="129" t="s">
        <v>16</v>
      </c>
      <c r="C46" s="129" t="s">
        <v>5</v>
      </c>
      <c r="D46" s="130"/>
      <c r="E46" s="130"/>
      <c r="F46" s="133" t="s">
        <v>50</v>
      </c>
      <c r="G46" s="133" t="s">
        <v>29</v>
      </c>
      <c r="H46" s="133" t="s">
        <v>30</v>
      </c>
      <c r="I46" s="249" t="s">
        <v>28</v>
      </c>
      <c r="J46" s="249"/>
    </row>
    <row r="47" spans="1:10" ht="25.5" customHeight="1" x14ac:dyDescent="0.2">
      <c r="A47" s="126"/>
      <c r="B47" s="134" t="s">
        <v>51</v>
      </c>
      <c r="C47" s="251" t="s">
        <v>52</v>
      </c>
      <c r="D47" s="252"/>
      <c r="E47" s="252"/>
      <c r="F47" s="136" t="s">
        <v>25</v>
      </c>
      <c r="G47" s="137">
        <f>' Pol'!I8</f>
        <v>0</v>
      </c>
      <c r="H47" s="137">
        <f>' Pol'!K8</f>
        <v>0</v>
      </c>
      <c r="I47" s="250"/>
      <c r="J47" s="250"/>
    </row>
    <row r="48" spans="1:10" ht="25.5" customHeight="1" x14ac:dyDescent="0.2">
      <c r="A48" s="126"/>
      <c r="B48" s="128" t="s">
        <v>53</v>
      </c>
      <c r="C48" s="238" t="s">
        <v>54</v>
      </c>
      <c r="D48" s="239"/>
      <c r="E48" s="239"/>
      <c r="F48" s="138" t="s">
        <v>25</v>
      </c>
      <c r="G48" s="139">
        <f>' Pol'!I17</f>
        <v>0</v>
      </c>
      <c r="H48" s="139">
        <f>' Pol'!K17</f>
        <v>0</v>
      </c>
      <c r="I48" s="237"/>
      <c r="J48" s="237"/>
    </row>
    <row r="49" spans="1:10" ht="25.5" customHeight="1" x14ac:dyDescent="0.2">
      <c r="A49" s="126"/>
      <c r="B49" s="128" t="s">
        <v>55</v>
      </c>
      <c r="C49" s="238" t="s">
        <v>56</v>
      </c>
      <c r="D49" s="239"/>
      <c r="E49" s="239"/>
      <c r="F49" s="138" t="s">
        <v>25</v>
      </c>
      <c r="G49" s="139">
        <f>' Pol'!I20</f>
        <v>0</v>
      </c>
      <c r="H49" s="139">
        <f>' Pol'!K20</f>
        <v>0</v>
      </c>
      <c r="I49" s="237"/>
      <c r="J49" s="237"/>
    </row>
    <row r="50" spans="1:10" ht="25.5" customHeight="1" x14ac:dyDescent="0.2">
      <c r="A50" s="126"/>
      <c r="B50" s="128" t="s">
        <v>57</v>
      </c>
      <c r="C50" s="238" t="s">
        <v>26</v>
      </c>
      <c r="D50" s="239"/>
      <c r="E50" s="239"/>
      <c r="F50" s="138" t="s">
        <v>57</v>
      </c>
      <c r="G50" s="139">
        <f>' Pol'!I46</f>
        <v>0</v>
      </c>
      <c r="H50" s="139">
        <f>' Pol'!K46</f>
        <v>0</v>
      </c>
      <c r="I50" s="237"/>
      <c r="J50" s="237"/>
    </row>
    <row r="51" spans="1:10" ht="25.5" customHeight="1" x14ac:dyDescent="0.2">
      <c r="A51" s="126"/>
      <c r="B51" s="135" t="s">
        <v>58</v>
      </c>
      <c r="C51" s="255" t="s">
        <v>59</v>
      </c>
      <c r="D51" s="256"/>
      <c r="E51" s="256"/>
      <c r="F51" s="140" t="s">
        <v>23</v>
      </c>
      <c r="G51" s="141">
        <f>' Pol'!I36</f>
        <v>0</v>
      </c>
      <c r="H51" s="141">
        <f>' Pol'!K36</f>
        <v>0</v>
      </c>
      <c r="I51" s="254"/>
      <c r="J51" s="254"/>
    </row>
    <row r="52" spans="1:10" ht="25.5" customHeight="1" x14ac:dyDescent="0.2">
      <c r="A52" s="127"/>
      <c r="B52" s="131" t="s">
        <v>1</v>
      </c>
      <c r="C52" s="131"/>
      <c r="D52" s="132"/>
      <c r="E52" s="132"/>
      <c r="F52" s="142"/>
      <c r="G52" s="143">
        <f>SUM(G47:G51)</f>
        <v>0</v>
      </c>
      <c r="H52" s="143">
        <f>SUM(H47:H51)</f>
        <v>0</v>
      </c>
      <c r="I52" s="253">
        <f>SUM(I47:I51)</f>
        <v>0</v>
      </c>
      <c r="J52" s="253"/>
    </row>
    <row r="53" spans="1:10" x14ac:dyDescent="0.2">
      <c r="F53" s="144"/>
      <c r="G53" s="100"/>
      <c r="H53" s="144"/>
      <c r="I53" s="100"/>
      <c r="J53" s="100"/>
    </row>
    <row r="54" spans="1:10" x14ac:dyDescent="0.2">
      <c r="F54" s="144"/>
      <c r="G54" s="100"/>
      <c r="H54" s="144"/>
      <c r="I54" s="100"/>
      <c r="J54" s="100"/>
    </row>
    <row r="55" spans="1:10" x14ac:dyDescent="0.2">
      <c r="F55" s="144"/>
      <c r="G55" s="100"/>
      <c r="H55" s="144"/>
      <c r="I55" s="100"/>
      <c r="J55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7" t="s">
        <v>6</v>
      </c>
      <c r="B1" s="257"/>
      <c r="C1" s="258"/>
      <c r="D1" s="257"/>
      <c r="E1" s="257"/>
      <c r="F1" s="257"/>
      <c r="G1" s="257"/>
    </row>
    <row r="2" spans="1:7" ht="24.95" customHeight="1" x14ac:dyDescent="0.2">
      <c r="A2" s="78" t="s">
        <v>41</v>
      </c>
      <c r="B2" s="77"/>
      <c r="C2" s="259"/>
      <c r="D2" s="259"/>
      <c r="E2" s="259"/>
      <c r="F2" s="259"/>
      <c r="G2" s="260"/>
    </row>
    <row r="3" spans="1:7" ht="24.95" hidden="1" customHeight="1" x14ac:dyDescent="0.2">
      <c r="A3" s="78" t="s">
        <v>7</v>
      </c>
      <c r="B3" s="77"/>
      <c r="C3" s="259"/>
      <c r="D3" s="259"/>
      <c r="E3" s="259"/>
      <c r="F3" s="259"/>
      <c r="G3" s="260"/>
    </row>
    <row r="4" spans="1:7" ht="24.95" hidden="1" customHeight="1" x14ac:dyDescent="0.2">
      <c r="A4" s="78" t="s">
        <v>8</v>
      </c>
      <c r="B4" s="77"/>
      <c r="C4" s="259"/>
      <c r="D4" s="259"/>
      <c r="E4" s="259"/>
      <c r="F4" s="259"/>
      <c r="G4" s="26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9"/>
  <sheetViews>
    <sheetView tabSelected="1" topLeftCell="A11" workbookViewId="0">
      <selection activeCell="J49" sqref="J49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</cols>
  <sheetData>
    <row r="1" spans="1:60" ht="15.75" customHeight="1" x14ac:dyDescent="0.25">
      <c r="A1" s="273" t="s">
        <v>6</v>
      </c>
      <c r="B1" s="273"/>
      <c r="C1" s="273"/>
      <c r="D1" s="273"/>
      <c r="E1" s="273"/>
      <c r="F1" s="273"/>
      <c r="G1" s="273"/>
      <c r="AE1" t="s">
        <v>62</v>
      </c>
    </row>
    <row r="2" spans="1:60" ht="24.95" customHeight="1" x14ac:dyDescent="0.2">
      <c r="A2" s="149" t="s">
        <v>61</v>
      </c>
      <c r="B2" s="147"/>
      <c r="C2" s="274" t="s">
        <v>46</v>
      </c>
      <c r="D2" s="275"/>
      <c r="E2" s="275"/>
      <c r="F2" s="275"/>
      <c r="G2" s="276"/>
      <c r="AE2" t="s">
        <v>63</v>
      </c>
    </row>
    <row r="3" spans="1:60" ht="24.95" hidden="1" customHeight="1" x14ac:dyDescent="0.2">
      <c r="A3" s="150" t="s">
        <v>7</v>
      </c>
      <c r="B3" s="148"/>
      <c r="C3" s="277"/>
      <c r="D3" s="277"/>
      <c r="E3" s="277"/>
      <c r="F3" s="277"/>
      <c r="G3" s="278"/>
      <c r="AE3" t="s">
        <v>64</v>
      </c>
    </row>
    <row r="4" spans="1:60" ht="24.95" hidden="1" customHeight="1" x14ac:dyDescent="0.2">
      <c r="A4" s="150" t="s">
        <v>8</v>
      </c>
      <c r="B4" s="148"/>
      <c r="C4" s="279"/>
      <c r="D4" s="277"/>
      <c r="E4" s="277"/>
      <c r="F4" s="277"/>
      <c r="G4" s="278"/>
      <c r="AE4" t="s">
        <v>65</v>
      </c>
    </row>
    <row r="5" spans="1:60" hidden="1" x14ac:dyDescent="0.2">
      <c r="A5" s="151" t="s">
        <v>66</v>
      </c>
      <c r="B5" s="152"/>
      <c r="C5" s="153"/>
      <c r="D5" s="154"/>
      <c r="E5" s="154"/>
      <c r="F5" s="154"/>
      <c r="G5" s="155"/>
      <c r="AE5" t="s">
        <v>67</v>
      </c>
    </row>
    <row r="7" spans="1:60" ht="38.25" x14ac:dyDescent="0.2">
      <c r="A7" s="160" t="s">
        <v>68</v>
      </c>
      <c r="B7" s="161" t="s">
        <v>69</v>
      </c>
      <c r="C7" s="161" t="s">
        <v>70</v>
      </c>
      <c r="D7" s="160" t="s">
        <v>71</v>
      </c>
      <c r="E7" s="160" t="s">
        <v>72</v>
      </c>
      <c r="F7" s="156" t="s">
        <v>73</v>
      </c>
      <c r="G7" s="178" t="s">
        <v>28</v>
      </c>
      <c r="H7" s="179" t="s">
        <v>29</v>
      </c>
      <c r="I7" s="179" t="s">
        <v>74</v>
      </c>
      <c r="J7" s="179" t="s">
        <v>30</v>
      </c>
      <c r="K7" s="179" t="s">
        <v>75</v>
      </c>
      <c r="L7" s="179" t="s">
        <v>76</v>
      </c>
      <c r="M7" s="179" t="s">
        <v>77</v>
      </c>
      <c r="N7" s="179" t="s">
        <v>78</v>
      </c>
      <c r="O7" s="179" t="s">
        <v>79</v>
      </c>
      <c r="P7" s="179" t="s">
        <v>80</v>
      </c>
      <c r="Q7" s="179" t="s">
        <v>81</v>
      </c>
      <c r="R7" s="179" t="s">
        <v>82</v>
      </c>
      <c r="S7" s="179" t="s">
        <v>83</v>
      </c>
      <c r="T7" s="179" t="s">
        <v>84</v>
      </c>
      <c r="U7" s="163" t="s">
        <v>85</v>
      </c>
    </row>
    <row r="8" spans="1:60" x14ac:dyDescent="0.2">
      <c r="A8" s="180" t="s">
        <v>86</v>
      </c>
      <c r="B8" s="181" t="s">
        <v>51</v>
      </c>
      <c r="C8" s="182" t="s">
        <v>52</v>
      </c>
      <c r="D8" s="183"/>
      <c r="E8" s="184"/>
      <c r="F8" s="185"/>
      <c r="G8" s="185">
        <f>SUMIF(AE9:AE16,"&lt;&gt;NOR",G9:G16)</f>
        <v>0</v>
      </c>
      <c r="H8" s="185"/>
      <c r="I8" s="185">
        <f>SUM(I9:I16)</f>
        <v>0</v>
      </c>
      <c r="J8" s="185"/>
      <c r="K8" s="185">
        <f>SUM(K9:K16)</f>
        <v>0</v>
      </c>
      <c r="L8" s="185"/>
      <c r="M8" s="185">
        <f>SUM(M9:M16)</f>
        <v>0</v>
      </c>
      <c r="N8" s="162"/>
      <c r="O8" s="162">
        <f>SUM(O9:O16)</f>
        <v>0.114</v>
      </c>
      <c r="P8" s="162"/>
      <c r="Q8" s="162">
        <f>SUM(Q9:Q16)</f>
        <v>0</v>
      </c>
      <c r="R8" s="162"/>
      <c r="S8" s="162"/>
      <c r="T8" s="180"/>
      <c r="U8" s="162">
        <f>SUM(U9:U16)</f>
        <v>7.5</v>
      </c>
      <c r="AE8" t="s">
        <v>87</v>
      </c>
    </row>
    <row r="9" spans="1:60" outlineLevel="1" x14ac:dyDescent="0.2">
      <c r="A9" s="158">
        <v>1</v>
      </c>
      <c r="B9" s="164" t="s">
        <v>88</v>
      </c>
      <c r="C9" s="197" t="s">
        <v>89</v>
      </c>
      <c r="D9" s="166" t="s">
        <v>90</v>
      </c>
      <c r="E9" s="173">
        <v>45</v>
      </c>
      <c r="F9" s="204"/>
      <c r="G9" s="205">
        <f>ROUND(E9*F9,2)</f>
        <v>0</v>
      </c>
      <c r="H9" s="204"/>
      <c r="I9" s="205">
        <f>ROUND(E9*H9,2)</f>
        <v>0</v>
      </c>
      <c r="J9" s="204"/>
      <c r="K9" s="205">
        <f>ROUND(E9*J9,2)</f>
        <v>0</v>
      </c>
      <c r="L9" s="176">
        <v>21</v>
      </c>
      <c r="M9" s="176">
        <f>G9*(1+L9/100)</f>
        <v>0</v>
      </c>
      <c r="N9" s="167">
        <v>0</v>
      </c>
      <c r="O9" s="167">
        <f>ROUND(E9*N9,5)</f>
        <v>0</v>
      </c>
      <c r="P9" s="167">
        <v>0</v>
      </c>
      <c r="Q9" s="167">
        <f>ROUND(E9*P9,5)</f>
        <v>0</v>
      </c>
      <c r="R9" s="167"/>
      <c r="S9" s="167"/>
      <c r="T9" s="168">
        <v>0.12</v>
      </c>
      <c r="U9" s="167">
        <f>ROUND(E9*T9,2)</f>
        <v>5.4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91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">
      <c r="A10" s="158"/>
      <c r="B10" s="164"/>
      <c r="C10" s="198" t="s">
        <v>92</v>
      </c>
      <c r="D10" s="169"/>
      <c r="E10" s="174"/>
      <c r="F10" s="205"/>
      <c r="G10" s="205"/>
      <c r="H10" s="205"/>
      <c r="I10" s="205"/>
      <c r="J10" s="205"/>
      <c r="K10" s="205"/>
      <c r="L10" s="176"/>
      <c r="M10" s="176"/>
      <c r="N10" s="167"/>
      <c r="O10" s="167"/>
      <c r="P10" s="167"/>
      <c r="Q10" s="167"/>
      <c r="R10" s="167"/>
      <c r="S10" s="167"/>
      <c r="T10" s="168"/>
      <c r="U10" s="167"/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93</v>
      </c>
      <c r="AF10" s="157">
        <v>0</v>
      </c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">
      <c r="A11" s="158">
        <v>2</v>
      </c>
      <c r="B11" s="164" t="s">
        <v>94</v>
      </c>
      <c r="C11" s="197" t="s">
        <v>95</v>
      </c>
      <c r="D11" s="166" t="s">
        <v>90</v>
      </c>
      <c r="E11" s="173">
        <v>60</v>
      </c>
      <c r="F11" s="204"/>
      <c r="G11" s="205">
        <f>ROUND(E11*F11,2)</f>
        <v>0</v>
      </c>
      <c r="H11" s="204"/>
      <c r="I11" s="205">
        <f>ROUND(E11*H11,2)</f>
        <v>0</v>
      </c>
      <c r="J11" s="204"/>
      <c r="K11" s="205">
        <f>ROUND(E11*J11,2)</f>
        <v>0</v>
      </c>
      <c r="L11" s="176">
        <v>21</v>
      </c>
      <c r="M11" s="176">
        <f>G11*(1+L11/100)</f>
        <v>0</v>
      </c>
      <c r="N11" s="167">
        <v>1.9E-3</v>
      </c>
      <c r="O11" s="167">
        <f>ROUND(E11*N11,5)</f>
        <v>0.114</v>
      </c>
      <c r="P11" s="167">
        <v>0</v>
      </c>
      <c r="Q11" s="167">
        <f>ROUND(E11*P11,5)</f>
        <v>0</v>
      </c>
      <c r="R11" s="167"/>
      <c r="S11" s="167"/>
      <c r="T11" s="168">
        <v>0</v>
      </c>
      <c r="U11" s="167">
        <f>ROUND(E11*T11,2)</f>
        <v>0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96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/>
      <c r="B12" s="164"/>
      <c r="C12" s="198" t="s">
        <v>97</v>
      </c>
      <c r="D12" s="169"/>
      <c r="E12" s="174"/>
      <c r="F12" s="205"/>
      <c r="G12" s="205"/>
      <c r="H12" s="205"/>
      <c r="I12" s="205"/>
      <c r="J12" s="205"/>
      <c r="K12" s="205"/>
      <c r="L12" s="176"/>
      <c r="M12" s="176"/>
      <c r="N12" s="167"/>
      <c r="O12" s="167"/>
      <c r="P12" s="167"/>
      <c r="Q12" s="167"/>
      <c r="R12" s="167"/>
      <c r="S12" s="167"/>
      <c r="T12" s="168"/>
      <c r="U12" s="167"/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93</v>
      </c>
      <c r="AF12" s="157">
        <v>0</v>
      </c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">
      <c r="A13" s="158">
        <v>3</v>
      </c>
      <c r="B13" s="164" t="s">
        <v>98</v>
      </c>
      <c r="C13" s="197" t="s">
        <v>99</v>
      </c>
      <c r="D13" s="166" t="s">
        <v>100</v>
      </c>
      <c r="E13" s="173">
        <v>2</v>
      </c>
      <c r="F13" s="204"/>
      <c r="G13" s="205">
        <f>ROUND(E13*F13,2)</f>
        <v>0</v>
      </c>
      <c r="H13" s="204"/>
      <c r="I13" s="205">
        <f>ROUND(E13*H13,2)</f>
        <v>0</v>
      </c>
      <c r="J13" s="204"/>
      <c r="K13" s="205">
        <f>ROUND(E13*J13,2)</f>
        <v>0</v>
      </c>
      <c r="L13" s="176">
        <v>21</v>
      </c>
      <c r="M13" s="176">
        <f>G13*(1+L13/100)</f>
        <v>0</v>
      </c>
      <c r="N13" s="167">
        <v>0</v>
      </c>
      <c r="O13" s="167">
        <f>ROUND(E13*N13,5)</f>
        <v>0</v>
      </c>
      <c r="P13" s="167">
        <v>0</v>
      </c>
      <c r="Q13" s="167">
        <f>ROUND(E13*P13,5)</f>
        <v>0</v>
      </c>
      <c r="R13" s="167"/>
      <c r="S13" s="167"/>
      <c r="T13" s="168">
        <v>0.3</v>
      </c>
      <c r="U13" s="167">
        <f>ROUND(E13*T13,2)</f>
        <v>0.6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91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58">
        <v>4</v>
      </c>
      <c r="B14" s="164" t="s">
        <v>101</v>
      </c>
      <c r="C14" s="197" t="s">
        <v>102</v>
      </c>
      <c r="D14" s="166" t="s">
        <v>100</v>
      </c>
      <c r="E14" s="173">
        <v>2</v>
      </c>
      <c r="F14" s="204"/>
      <c r="G14" s="205">
        <f>ROUND(E14*F14,2)</f>
        <v>0</v>
      </c>
      <c r="H14" s="204"/>
      <c r="I14" s="205">
        <f>ROUND(E14*H14,2)</f>
        <v>0</v>
      </c>
      <c r="J14" s="204"/>
      <c r="K14" s="205">
        <f>ROUND(E14*J14,2)</f>
        <v>0</v>
      </c>
      <c r="L14" s="176">
        <v>21</v>
      </c>
      <c r="M14" s="176">
        <f>G14*(1+L14/100)</f>
        <v>0</v>
      </c>
      <c r="N14" s="167">
        <v>0</v>
      </c>
      <c r="O14" s="167">
        <f>ROUND(E14*N14,5)</f>
        <v>0</v>
      </c>
      <c r="P14" s="167">
        <v>0</v>
      </c>
      <c r="Q14" s="167">
        <f>ROUND(E14*P14,5)</f>
        <v>0</v>
      </c>
      <c r="R14" s="167"/>
      <c r="S14" s="167"/>
      <c r="T14" s="168">
        <v>0</v>
      </c>
      <c r="U14" s="167">
        <f>ROUND(E14*T14,2)</f>
        <v>0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96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">
      <c r="A15" s="158"/>
      <c r="B15" s="164"/>
      <c r="C15" s="198" t="s">
        <v>103</v>
      </c>
      <c r="D15" s="169"/>
      <c r="E15" s="174"/>
      <c r="F15" s="205"/>
      <c r="G15" s="205"/>
      <c r="H15" s="205"/>
      <c r="I15" s="205"/>
      <c r="J15" s="205"/>
      <c r="K15" s="205"/>
      <c r="L15" s="176"/>
      <c r="M15" s="176"/>
      <c r="N15" s="167"/>
      <c r="O15" s="167"/>
      <c r="P15" s="167"/>
      <c r="Q15" s="167"/>
      <c r="R15" s="167"/>
      <c r="S15" s="167"/>
      <c r="T15" s="168"/>
      <c r="U15" s="167"/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93</v>
      </c>
      <c r="AF15" s="157">
        <v>0</v>
      </c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 x14ac:dyDescent="0.2">
      <c r="A16" s="158">
        <v>5</v>
      </c>
      <c r="B16" s="164" t="s">
        <v>104</v>
      </c>
      <c r="C16" s="197" t="s">
        <v>105</v>
      </c>
      <c r="D16" s="166" t="s">
        <v>100</v>
      </c>
      <c r="E16" s="173">
        <v>5</v>
      </c>
      <c r="F16" s="204"/>
      <c r="G16" s="205">
        <f>ROUND(E16*F16,2)</f>
        <v>0</v>
      </c>
      <c r="H16" s="204"/>
      <c r="I16" s="205">
        <f>ROUND(E16*H16,2)</f>
        <v>0</v>
      </c>
      <c r="J16" s="204"/>
      <c r="K16" s="205">
        <f>ROUND(E16*J16,2)</f>
        <v>0</v>
      </c>
      <c r="L16" s="176">
        <v>21</v>
      </c>
      <c r="M16" s="176">
        <f>G16*(1+L16/100)</f>
        <v>0</v>
      </c>
      <c r="N16" s="167">
        <v>0</v>
      </c>
      <c r="O16" s="167">
        <f>ROUND(E16*N16,5)</f>
        <v>0</v>
      </c>
      <c r="P16" s="167">
        <v>0</v>
      </c>
      <c r="Q16" s="167">
        <f>ROUND(E16*P16,5)</f>
        <v>0</v>
      </c>
      <c r="R16" s="167"/>
      <c r="S16" s="167"/>
      <c r="T16" s="168">
        <v>0.3</v>
      </c>
      <c r="U16" s="167">
        <f>ROUND(E16*T16,2)</f>
        <v>1.5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91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x14ac:dyDescent="0.2">
      <c r="A17" s="159" t="s">
        <v>86</v>
      </c>
      <c r="B17" s="165" t="s">
        <v>53</v>
      </c>
      <c r="C17" s="199" t="s">
        <v>54</v>
      </c>
      <c r="D17" s="170"/>
      <c r="E17" s="175"/>
      <c r="F17" s="177"/>
      <c r="G17" s="177">
        <f>SUMIF(AE18:AE19,"&lt;&gt;NOR",G18:G19)</f>
        <v>0</v>
      </c>
      <c r="H17" s="177"/>
      <c r="I17" s="177">
        <f>SUM(I18:I19)</f>
        <v>0</v>
      </c>
      <c r="J17" s="177"/>
      <c r="K17" s="177">
        <f>SUM(K18:K19)</f>
        <v>0</v>
      </c>
      <c r="L17" s="177"/>
      <c r="M17" s="177">
        <f>SUM(M18:M19)</f>
        <v>0</v>
      </c>
      <c r="N17" s="171"/>
      <c r="O17" s="171">
        <f>SUM(O18:O19)</f>
        <v>1.295E-2</v>
      </c>
      <c r="P17" s="171"/>
      <c r="Q17" s="171">
        <f>SUM(Q18:Q19)</f>
        <v>0</v>
      </c>
      <c r="R17" s="171"/>
      <c r="S17" s="171"/>
      <c r="T17" s="172"/>
      <c r="U17" s="171">
        <f>SUM(U18:U19)</f>
        <v>7</v>
      </c>
      <c r="AE17" t="s">
        <v>87</v>
      </c>
    </row>
    <row r="18" spans="1:60" outlineLevel="1" x14ac:dyDescent="0.2">
      <c r="A18" s="158">
        <v>6</v>
      </c>
      <c r="B18" s="164" t="s">
        <v>106</v>
      </c>
      <c r="C18" s="197" t="s">
        <v>107</v>
      </c>
      <c r="D18" s="166" t="s">
        <v>90</v>
      </c>
      <c r="E18" s="173">
        <v>35</v>
      </c>
      <c r="F18" s="204"/>
      <c r="G18" s="205">
        <f>ROUND(E18*F18,2)</f>
        <v>0</v>
      </c>
      <c r="H18" s="204"/>
      <c r="I18" s="205">
        <f>ROUND(E18*H18,2)</f>
        <v>0</v>
      </c>
      <c r="J18" s="204"/>
      <c r="K18" s="176">
        <f>ROUND(E18*J18,2)</f>
        <v>0</v>
      </c>
      <c r="L18" s="176">
        <v>21</v>
      </c>
      <c r="M18" s="176">
        <f>G18*(1+L18/100)</f>
        <v>0</v>
      </c>
      <c r="N18" s="167">
        <v>0</v>
      </c>
      <c r="O18" s="167">
        <f>ROUND(E18*N18,5)</f>
        <v>0</v>
      </c>
      <c r="P18" s="167">
        <v>0</v>
      </c>
      <c r="Q18" s="167">
        <f>ROUND(E18*P18,5)</f>
        <v>0</v>
      </c>
      <c r="R18" s="167"/>
      <c r="S18" s="167"/>
      <c r="T18" s="168">
        <v>0.2</v>
      </c>
      <c r="U18" s="167">
        <f>ROUND(E18*T18,2)</f>
        <v>7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91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58">
        <v>7</v>
      </c>
      <c r="B19" s="164" t="s">
        <v>108</v>
      </c>
      <c r="C19" s="197" t="s">
        <v>109</v>
      </c>
      <c r="D19" s="166" t="s">
        <v>90</v>
      </c>
      <c r="E19" s="173">
        <v>35</v>
      </c>
      <c r="F19" s="204"/>
      <c r="G19" s="205">
        <f>ROUND(E19*F19,2)</f>
        <v>0</v>
      </c>
      <c r="H19" s="204"/>
      <c r="I19" s="205">
        <f>ROUND(E19*H19,2)</f>
        <v>0</v>
      </c>
      <c r="J19" s="204"/>
      <c r="K19" s="176">
        <f>ROUND(E19*J19,2)</f>
        <v>0</v>
      </c>
      <c r="L19" s="176">
        <v>21</v>
      </c>
      <c r="M19" s="176">
        <f>G19*(1+L19/100)</f>
        <v>0</v>
      </c>
      <c r="N19" s="167">
        <v>3.6999999999999999E-4</v>
      </c>
      <c r="O19" s="167">
        <f>ROUND(E19*N19,5)</f>
        <v>1.295E-2</v>
      </c>
      <c r="P19" s="167">
        <v>0</v>
      </c>
      <c r="Q19" s="167">
        <f>ROUND(E19*P19,5)</f>
        <v>0</v>
      </c>
      <c r="R19" s="167"/>
      <c r="S19" s="167"/>
      <c r="T19" s="168">
        <v>0</v>
      </c>
      <c r="U19" s="167">
        <f>ROUND(E19*T19,2)</f>
        <v>0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96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x14ac:dyDescent="0.2">
      <c r="A20" s="159" t="s">
        <v>86</v>
      </c>
      <c r="B20" s="165" t="s">
        <v>55</v>
      </c>
      <c r="C20" s="199" t="s">
        <v>56</v>
      </c>
      <c r="D20" s="170"/>
      <c r="E20" s="175"/>
      <c r="F20" s="177"/>
      <c r="G20" s="177">
        <f>SUMIF(AE21:AE35,"&lt;&gt;NOR",G21:G35)</f>
        <v>0</v>
      </c>
      <c r="H20" s="177"/>
      <c r="I20" s="177">
        <f>SUM(I21:I35)</f>
        <v>0</v>
      </c>
      <c r="J20" s="177"/>
      <c r="K20" s="177">
        <f>SUM(K21:K35)</f>
        <v>0</v>
      </c>
      <c r="L20" s="177"/>
      <c r="M20" s="177">
        <f>SUM(M21:M35)</f>
        <v>0</v>
      </c>
      <c r="N20" s="171"/>
      <c r="O20" s="171">
        <f>SUM(O21:O35)</f>
        <v>17.538819999999998</v>
      </c>
      <c r="P20" s="171"/>
      <c r="Q20" s="171">
        <f>SUM(Q21:Q35)</f>
        <v>0</v>
      </c>
      <c r="R20" s="171"/>
      <c r="S20" s="171"/>
      <c r="T20" s="172"/>
      <c r="U20" s="171">
        <f>SUM(U21:U35)</f>
        <v>29.220000000000002</v>
      </c>
      <c r="AE20" t="s">
        <v>87</v>
      </c>
    </row>
    <row r="21" spans="1:60" outlineLevel="1" x14ac:dyDescent="0.2">
      <c r="A21" s="158">
        <v>8</v>
      </c>
      <c r="B21" s="164" t="s">
        <v>110</v>
      </c>
      <c r="C21" s="197" t="s">
        <v>111</v>
      </c>
      <c r="D21" s="166" t="s">
        <v>90</v>
      </c>
      <c r="E21" s="173">
        <v>5</v>
      </c>
      <c r="F21" s="204"/>
      <c r="G21" s="205">
        <f t="shared" ref="G21:G32" si="0">ROUND(E21*F21,2)</f>
        <v>0</v>
      </c>
      <c r="H21" s="204"/>
      <c r="I21" s="205">
        <f t="shared" ref="I21:I32" si="1">ROUND(E21*H21,2)</f>
        <v>0</v>
      </c>
      <c r="J21" s="204"/>
      <c r="K21" s="176">
        <f t="shared" ref="K21:K32" si="2">ROUND(E21*J21,2)</f>
        <v>0</v>
      </c>
      <c r="L21" s="176">
        <v>21</v>
      </c>
      <c r="M21" s="176">
        <f t="shared" ref="M21:M32" si="3">G21*(1+L21/100)</f>
        <v>0</v>
      </c>
      <c r="N21" s="167">
        <v>0</v>
      </c>
      <c r="O21" s="167">
        <f t="shared" ref="O21:O32" si="4">ROUND(E21*N21,5)</f>
        <v>0</v>
      </c>
      <c r="P21" s="167">
        <v>0</v>
      </c>
      <c r="Q21" s="167">
        <f t="shared" ref="Q21:Q32" si="5">ROUND(E21*P21,5)</f>
        <v>0</v>
      </c>
      <c r="R21" s="167"/>
      <c r="S21" s="167"/>
      <c r="T21" s="168">
        <v>5.11E-2</v>
      </c>
      <c r="U21" s="167">
        <f t="shared" ref="U21:U32" si="6">ROUND(E21*T21,2)</f>
        <v>0.26</v>
      </c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91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58">
        <v>9</v>
      </c>
      <c r="B22" s="164" t="s">
        <v>112</v>
      </c>
      <c r="C22" s="197" t="s">
        <v>113</v>
      </c>
      <c r="D22" s="166" t="s">
        <v>90</v>
      </c>
      <c r="E22" s="173">
        <v>5</v>
      </c>
      <c r="F22" s="204"/>
      <c r="G22" s="205">
        <f t="shared" si="0"/>
        <v>0</v>
      </c>
      <c r="H22" s="204"/>
      <c r="I22" s="205">
        <f t="shared" si="1"/>
        <v>0</v>
      </c>
      <c r="J22" s="204"/>
      <c r="K22" s="176">
        <f t="shared" si="2"/>
        <v>0</v>
      </c>
      <c r="L22" s="176">
        <v>21</v>
      </c>
      <c r="M22" s="176">
        <f t="shared" si="3"/>
        <v>0</v>
      </c>
      <c r="N22" s="167">
        <v>0</v>
      </c>
      <c r="O22" s="167">
        <f t="shared" si="4"/>
        <v>0</v>
      </c>
      <c r="P22" s="167">
        <v>0</v>
      </c>
      <c r="Q22" s="167">
        <f t="shared" si="5"/>
        <v>0</v>
      </c>
      <c r="R22" s="167"/>
      <c r="S22" s="167"/>
      <c r="T22" s="168">
        <v>0.12075</v>
      </c>
      <c r="U22" s="167">
        <f t="shared" si="6"/>
        <v>0.6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91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 x14ac:dyDescent="0.2">
      <c r="A23" s="158">
        <v>10</v>
      </c>
      <c r="B23" s="164" t="s">
        <v>114</v>
      </c>
      <c r="C23" s="197" t="s">
        <v>115</v>
      </c>
      <c r="D23" s="166" t="s">
        <v>90</v>
      </c>
      <c r="E23" s="173">
        <v>45</v>
      </c>
      <c r="F23" s="204"/>
      <c r="G23" s="205">
        <f t="shared" si="0"/>
        <v>0</v>
      </c>
      <c r="H23" s="204"/>
      <c r="I23" s="205">
        <f t="shared" si="1"/>
        <v>0</v>
      </c>
      <c r="J23" s="204"/>
      <c r="K23" s="176">
        <f t="shared" si="2"/>
        <v>0</v>
      </c>
      <c r="L23" s="176">
        <v>21</v>
      </c>
      <c r="M23" s="176">
        <f t="shared" si="3"/>
        <v>0</v>
      </c>
      <c r="N23" s="167">
        <v>0</v>
      </c>
      <c r="O23" s="167">
        <f t="shared" si="4"/>
        <v>0</v>
      </c>
      <c r="P23" s="167">
        <v>0</v>
      </c>
      <c r="Q23" s="167">
        <f t="shared" si="5"/>
        <v>0</v>
      </c>
      <c r="R23" s="167"/>
      <c r="S23" s="167"/>
      <c r="T23" s="168">
        <v>8.5050000000000001E-2</v>
      </c>
      <c r="U23" s="167">
        <f t="shared" si="6"/>
        <v>3.83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91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 x14ac:dyDescent="0.2">
      <c r="A24" s="158">
        <v>11</v>
      </c>
      <c r="B24" s="164" t="s">
        <v>116</v>
      </c>
      <c r="C24" s="197" t="s">
        <v>117</v>
      </c>
      <c r="D24" s="166" t="s">
        <v>90</v>
      </c>
      <c r="E24" s="173">
        <v>45</v>
      </c>
      <c r="F24" s="204"/>
      <c r="G24" s="205">
        <f t="shared" si="0"/>
        <v>0</v>
      </c>
      <c r="H24" s="204"/>
      <c r="I24" s="205">
        <f t="shared" si="1"/>
        <v>0</v>
      </c>
      <c r="J24" s="204"/>
      <c r="K24" s="176">
        <f t="shared" si="2"/>
        <v>0</v>
      </c>
      <c r="L24" s="176">
        <v>21</v>
      </c>
      <c r="M24" s="176">
        <f t="shared" si="3"/>
        <v>0</v>
      </c>
      <c r="N24" s="167">
        <v>0</v>
      </c>
      <c r="O24" s="167">
        <f t="shared" si="4"/>
        <v>0</v>
      </c>
      <c r="P24" s="167">
        <v>0</v>
      </c>
      <c r="Q24" s="167">
        <f t="shared" si="5"/>
        <v>0</v>
      </c>
      <c r="R24" s="167"/>
      <c r="S24" s="167"/>
      <c r="T24" s="168">
        <v>0.152</v>
      </c>
      <c r="U24" s="167">
        <f t="shared" si="6"/>
        <v>6.84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91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ht="22.5" outlineLevel="1" x14ac:dyDescent="0.2">
      <c r="A25" s="158">
        <v>12</v>
      </c>
      <c r="B25" s="164" t="s">
        <v>118</v>
      </c>
      <c r="C25" s="197" t="s">
        <v>119</v>
      </c>
      <c r="D25" s="166" t="s">
        <v>120</v>
      </c>
      <c r="E25" s="173">
        <v>5</v>
      </c>
      <c r="F25" s="204"/>
      <c r="G25" s="205">
        <f t="shared" si="0"/>
        <v>0</v>
      </c>
      <c r="H25" s="204"/>
      <c r="I25" s="205">
        <f t="shared" si="1"/>
        <v>0</v>
      </c>
      <c r="J25" s="204"/>
      <c r="K25" s="176">
        <f t="shared" si="2"/>
        <v>0</v>
      </c>
      <c r="L25" s="176">
        <v>21</v>
      </c>
      <c r="M25" s="176">
        <f t="shared" si="3"/>
        <v>0</v>
      </c>
      <c r="N25" s="167">
        <v>0</v>
      </c>
      <c r="O25" s="167">
        <f t="shared" si="4"/>
        <v>0</v>
      </c>
      <c r="P25" s="167">
        <v>0</v>
      </c>
      <c r="Q25" s="167">
        <f t="shared" si="5"/>
        <v>0</v>
      </c>
      <c r="R25" s="167"/>
      <c r="S25" s="167"/>
      <c r="T25" s="168">
        <v>0.66</v>
      </c>
      <c r="U25" s="167">
        <f t="shared" si="6"/>
        <v>3.3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91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ht="22.5" outlineLevel="1" x14ac:dyDescent="0.2">
      <c r="A26" s="158">
        <v>13</v>
      </c>
      <c r="B26" s="164" t="s">
        <v>121</v>
      </c>
      <c r="C26" s="197" t="s">
        <v>122</v>
      </c>
      <c r="D26" s="166" t="s">
        <v>123</v>
      </c>
      <c r="E26" s="173">
        <v>0.1</v>
      </c>
      <c r="F26" s="204"/>
      <c r="G26" s="205">
        <f t="shared" si="0"/>
        <v>0</v>
      </c>
      <c r="H26" s="204"/>
      <c r="I26" s="205">
        <f t="shared" si="1"/>
        <v>0</v>
      </c>
      <c r="J26" s="204"/>
      <c r="K26" s="176">
        <f t="shared" si="2"/>
        <v>0</v>
      </c>
      <c r="L26" s="176">
        <v>21</v>
      </c>
      <c r="M26" s="176">
        <f t="shared" si="3"/>
        <v>0</v>
      </c>
      <c r="N26" s="167">
        <v>3.4209999999999997E-2</v>
      </c>
      <c r="O26" s="167">
        <f t="shared" si="4"/>
        <v>3.4199999999999999E-3</v>
      </c>
      <c r="P26" s="167">
        <v>0</v>
      </c>
      <c r="Q26" s="167">
        <f t="shared" si="5"/>
        <v>0</v>
      </c>
      <c r="R26" s="167"/>
      <c r="S26" s="167"/>
      <c r="T26" s="168">
        <v>4.72</v>
      </c>
      <c r="U26" s="167">
        <f t="shared" si="6"/>
        <v>0.47</v>
      </c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91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 x14ac:dyDescent="0.2">
      <c r="A27" s="158">
        <v>14</v>
      </c>
      <c r="B27" s="164" t="s">
        <v>124</v>
      </c>
      <c r="C27" s="197" t="s">
        <v>125</v>
      </c>
      <c r="D27" s="166" t="s">
        <v>126</v>
      </c>
      <c r="E27" s="173">
        <v>5</v>
      </c>
      <c r="F27" s="204"/>
      <c r="G27" s="205">
        <f t="shared" si="0"/>
        <v>0</v>
      </c>
      <c r="H27" s="204"/>
      <c r="I27" s="205">
        <f t="shared" si="1"/>
        <v>0</v>
      </c>
      <c r="J27" s="204"/>
      <c r="K27" s="176">
        <f t="shared" si="2"/>
        <v>0</v>
      </c>
      <c r="L27" s="176">
        <v>21</v>
      </c>
      <c r="M27" s="176">
        <f t="shared" si="3"/>
        <v>0</v>
      </c>
      <c r="N27" s="167">
        <v>0</v>
      </c>
      <c r="O27" s="167">
        <f t="shared" si="4"/>
        <v>0</v>
      </c>
      <c r="P27" s="167">
        <v>0</v>
      </c>
      <c r="Q27" s="167">
        <f t="shared" si="5"/>
        <v>0</v>
      </c>
      <c r="R27" s="167"/>
      <c r="S27" s="167"/>
      <c r="T27" s="168">
        <v>0.23799999999999999</v>
      </c>
      <c r="U27" s="167">
        <f t="shared" si="6"/>
        <v>1.19</v>
      </c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91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 x14ac:dyDescent="0.2">
      <c r="A28" s="158">
        <v>15</v>
      </c>
      <c r="B28" s="164" t="s">
        <v>127</v>
      </c>
      <c r="C28" s="197" t="s">
        <v>128</v>
      </c>
      <c r="D28" s="166" t="s">
        <v>126</v>
      </c>
      <c r="E28" s="173">
        <v>5</v>
      </c>
      <c r="F28" s="204"/>
      <c r="G28" s="205">
        <f t="shared" si="0"/>
        <v>0</v>
      </c>
      <c r="H28" s="204"/>
      <c r="I28" s="205">
        <f t="shared" si="1"/>
        <v>0</v>
      </c>
      <c r="J28" s="204"/>
      <c r="K28" s="176">
        <f t="shared" si="2"/>
        <v>0</v>
      </c>
      <c r="L28" s="176">
        <v>21</v>
      </c>
      <c r="M28" s="176">
        <f t="shared" si="3"/>
        <v>0</v>
      </c>
      <c r="N28" s="167">
        <v>0.12024</v>
      </c>
      <c r="O28" s="167">
        <f t="shared" si="4"/>
        <v>0.60119999999999996</v>
      </c>
      <c r="P28" s="167">
        <v>0</v>
      </c>
      <c r="Q28" s="167">
        <f t="shared" si="5"/>
        <v>0</v>
      </c>
      <c r="R28" s="167"/>
      <c r="S28" s="167"/>
      <c r="T28" s="168">
        <v>0.60499999999999998</v>
      </c>
      <c r="U28" s="167">
        <f t="shared" si="6"/>
        <v>3.03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91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 x14ac:dyDescent="0.2">
      <c r="A29" s="158">
        <v>16</v>
      </c>
      <c r="B29" s="164" t="s">
        <v>129</v>
      </c>
      <c r="C29" s="197" t="s">
        <v>130</v>
      </c>
      <c r="D29" s="166" t="s">
        <v>90</v>
      </c>
      <c r="E29" s="173">
        <v>1</v>
      </c>
      <c r="F29" s="204"/>
      <c r="G29" s="205">
        <f t="shared" si="0"/>
        <v>0</v>
      </c>
      <c r="H29" s="204"/>
      <c r="I29" s="205">
        <f t="shared" si="1"/>
        <v>0</v>
      </c>
      <c r="J29" s="204"/>
      <c r="K29" s="176">
        <f t="shared" si="2"/>
        <v>0</v>
      </c>
      <c r="L29" s="176">
        <v>21</v>
      </c>
      <c r="M29" s="176">
        <f t="shared" si="3"/>
        <v>0</v>
      </c>
      <c r="N29" s="167">
        <v>0</v>
      </c>
      <c r="O29" s="167">
        <f t="shared" si="4"/>
        <v>0</v>
      </c>
      <c r="P29" s="167">
        <v>0</v>
      </c>
      <c r="Q29" s="167">
        <f t="shared" si="5"/>
        <v>0</v>
      </c>
      <c r="R29" s="167"/>
      <c r="S29" s="167"/>
      <c r="T29" s="168">
        <v>7.2999999999999995E-2</v>
      </c>
      <c r="U29" s="167">
        <f t="shared" si="6"/>
        <v>7.0000000000000007E-2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91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 x14ac:dyDescent="0.2">
      <c r="A30" s="158">
        <v>17</v>
      </c>
      <c r="B30" s="164" t="s">
        <v>131</v>
      </c>
      <c r="C30" s="197" t="s">
        <v>132</v>
      </c>
      <c r="D30" s="166" t="s">
        <v>126</v>
      </c>
      <c r="E30" s="173">
        <v>20</v>
      </c>
      <c r="F30" s="204"/>
      <c r="G30" s="205">
        <f t="shared" si="0"/>
        <v>0</v>
      </c>
      <c r="H30" s="204"/>
      <c r="I30" s="205">
        <f t="shared" si="1"/>
        <v>0</v>
      </c>
      <c r="J30" s="204"/>
      <c r="K30" s="176">
        <f t="shared" si="2"/>
        <v>0</v>
      </c>
      <c r="L30" s="176">
        <v>21</v>
      </c>
      <c r="M30" s="176">
        <f t="shared" si="3"/>
        <v>0</v>
      </c>
      <c r="N30" s="167">
        <v>0</v>
      </c>
      <c r="O30" s="167">
        <f t="shared" si="4"/>
        <v>0</v>
      </c>
      <c r="P30" s="167">
        <v>0</v>
      </c>
      <c r="Q30" s="167">
        <f t="shared" si="5"/>
        <v>0</v>
      </c>
      <c r="R30" s="167"/>
      <c r="S30" s="167"/>
      <c r="T30" s="168">
        <v>0.14199999999999999</v>
      </c>
      <c r="U30" s="167">
        <f t="shared" si="6"/>
        <v>2.84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91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ht="22.5" outlineLevel="1" x14ac:dyDescent="0.2">
      <c r="A31" s="158">
        <v>18</v>
      </c>
      <c r="B31" s="164" t="s">
        <v>133</v>
      </c>
      <c r="C31" s="197" t="s">
        <v>134</v>
      </c>
      <c r="D31" s="166" t="s">
        <v>90</v>
      </c>
      <c r="E31" s="173">
        <v>45</v>
      </c>
      <c r="F31" s="204"/>
      <c r="G31" s="205">
        <f t="shared" si="0"/>
        <v>0</v>
      </c>
      <c r="H31" s="204"/>
      <c r="I31" s="205">
        <f t="shared" si="1"/>
        <v>0</v>
      </c>
      <c r="J31" s="204"/>
      <c r="K31" s="176">
        <f t="shared" si="2"/>
        <v>0</v>
      </c>
      <c r="L31" s="176">
        <v>21</v>
      </c>
      <c r="M31" s="176">
        <f t="shared" si="3"/>
        <v>0</v>
      </c>
      <c r="N31" s="167">
        <v>0.26485999999999998</v>
      </c>
      <c r="O31" s="167">
        <f t="shared" si="4"/>
        <v>11.918699999999999</v>
      </c>
      <c r="P31" s="167">
        <v>0</v>
      </c>
      <c r="Q31" s="167">
        <f t="shared" si="5"/>
        <v>0</v>
      </c>
      <c r="R31" s="167"/>
      <c r="S31" s="167"/>
      <c r="T31" s="168">
        <v>0.11</v>
      </c>
      <c r="U31" s="167">
        <f t="shared" si="6"/>
        <v>4.95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91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 x14ac:dyDescent="0.2">
      <c r="A32" s="158">
        <v>19</v>
      </c>
      <c r="B32" s="164" t="s">
        <v>135</v>
      </c>
      <c r="C32" s="197" t="s">
        <v>136</v>
      </c>
      <c r="D32" s="166" t="s">
        <v>137</v>
      </c>
      <c r="E32" s="173">
        <v>5</v>
      </c>
      <c r="F32" s="204"/>
      <c r="G32" s="205">
        <f t="shared" si="0"/>
        <v>0</v>
      </c>
      <c r="H32" s="204"/>
      <c r="I32" s="205">
        <f t="shared" si="1"/>
        <v>0</v>
      </c>
      <c r="J32" s="204"/>
      <c r="K32" s="176">
        <f t="shared" si="2"/>
        <v>0</v>
      </c>
      <c r="L32" s="176">
        <v>21</v>
      </c>
      <c r="M32" s="176">
        <f t="shared" si="3"/>
        <v>0</v>
      </c>
      <c r="N32" s="167">
        <v>1</v>
      </c>
      <c r="O32" s="167">
        <f t="shared" si="4"/>
        <v>5</v>
      </c>
      <c r="P32" s="167">
        <v>0</v>
      </c>
      <c r="Q32" s="167">
        <f t="shared" si="5"/>
        <v>0</v>
      </c>
      <c r="R32" s="167"/>
      <c r="S32" s="167"/>
      <c r="T32" s="168">
        <v>0</v>
      </c>
      <c r="U32" s="167">
        <f t="shared" si="6"/>
        <v>0</v>
      </c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96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 x14ac:dyDescent="0.2">
      <c r="A33" s="158"/>
      <c r="B33" s="164"/>
      <c r="C33" s="198" t="s">
        <v>138</v>
      </c>
      <c r="D33" s="169"/>
      <c r="E33" s="174"/>
      <c r="F33" s="205"/>
      <c r="G33" s="205"/>
      <c r="H33" s="205"/>
      <c r="I33" s="205"/>
      <c r="J33" s="205"/>
      <c r="K33" s="176"/>
      <c r="L33" s="176"/>
      <c r="M33" s="176"/>
      <c r="N33" s="167"/>
      <c r="O33" s="167"/>
      <c r="P33" s="167"/>
      <c r="Q33" s="167"/>
      <c r="R33" s="167"/>
      <c r="S33" s="167"/>
      <c r="T33" s="168"/>
      <c r="U33" s="167"/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93</v>
      </c>
      <c r="AF33" s="157">
        <v>0</v>
      </c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58">
        <v>20</v>
      </c>
      <c r="B34" s="164" t="s">
        <v>139</v>
      </c>
      <c r="C34" s="197" t="s">
        <v>140</v>
      </c>
      <c r="D34" s="166" t="s">
        <v>90</v>
      </c>
      <c r="E34" s="173">
        <v>50</v>
      </c>
      <c r="F34" s="204"/>
      <c r="G34" s="205">
        <f>ROUND(E34*F34,2)</f>
        <v>0</v>
      </c>
      <c r="H34" s="204"/>
      <c r="I34" s="205">
        <f>ROUND(E34*H34,2)</f>
        <v>0</v>
      </c>
      <c r="J34" s="204"/>
      <c r="K34" s="176">
        <f>ROUND(E34*J34,2)</f>
        <v>0</v>
      </c>
      <c r="L34" s="176">
        <v>21</v>
      </c>
      <c r="M34" s="176">
        <f>G34*(1+L34/100)</f>
        <v>0</v>
      </c>
      <c r="N34" s="167">
        <v>3.1E-4</v>
      </c>
      <c r="O34" s="167">
        <f>ROUND(E34*N34,5)</f>
        <v>1.55E-2</v>
      </c>
      <c r="P34" s="167">
        <v>0</v>
      </c>
      <c r="Q34" s="167">
        <f>ROUND(E34*P34,5)</f>
        <v>0</v>
      </c>
      <c r="R34" s="167"/>
      <c r="S34" s="167"/>
      <c r="T34" s="168">
        <v>0.03</v>
      </c>
      <c r="U34" s="167">
        <f>ROUND(E34*T34,2)</f>
        <v>1.5</v>
      </c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91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 x14ac:dyDescent="0.2">
      <c r="A35" s="158">
        <v>21</v>
      </c>
      <c r="B35" s="164" t="s">
        <v>141</v>
      </c>
      <c r="C35" s="197" t="s">
        <v>142</v>
      </c>
      <c r="D35" s="166" t="s">
        <v>126</v>
      </c>
      <c r="E35" s="173">
        <v>2</v>
      </c>
      <c r="F35" s="204"/>
      <c r="G35" s="205">
        <f>ROUND(E35*F35,2)</f>
        <v>0</v>
      </c>
      <c r="H35" s="204"/>
      <c r="I35" s="205">
        <f>ROUND(E35*H35,2)</f>
        <v>0</v>
      </c>
      <c r="J35" s="204"/>
      <c r="K35" s="176">
        <f>ROUND(E35*J35,2)</f>
        <v>0</v>
      </c>
      <c r="L35" s="176">
        <v>21</v>
      </c>
      <c r="M35" s="176">
        <f>G35*(1+L35/100)</f>
        <v>0</v>
      </c>
      <c r="N35" s="167">
        <v>0</v>
      </c>
      <c r="O35" s="167">
        <f>ROUND(E35*N35,5)</f>
        <v>0</v>
      </c>
      <c r="P35" s="167">
        <v>0</v>
      </c>
      <c r="Q35" s="167">
        <f>ROUND(E35*P35,5)</f>
        <v>0</v>
      </c>
      <c r="R35" s="167"/>
      <c r="S35" s="167"/>
      <c r="T35" s="168">
        <v>0.17199999999999999</v>
      </c>
      <c r="U35" s="167">
        <f>ROUND(E35*T35,2)</f>
        <v>0.34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91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x14ac:dyDescent="0.2">
      <c r="A36" s="159" t="s">
        <v>86</v>
      </c>
      <c r="B36" s="165" t="s">
        <v>58</v>
      </c>
      <c r="C36" s="199" t="s">
        <v>59</v>
      </c>
      <c r="D36" s="170"/>
      <c r="E36" s="175"/>
      <c r="F36" s="177"/>
      <c r="G36" s="177">
        <f>SUMIF(AE37:AE45,"&lt;&gt;NOR",G37:G45)</f>
        <v>0</v>
      </c>
      <c r="H36" s="177"/>
      <c r="I36" s="177">
        <f>SUM(I37:I45)</f>
        <v>0</v>
      </c>
      <c r="J36" s="177"/>
      <c r="K36" s="177">
        <f>SUM(K37:K45)</f>
        <v>0</v>
      </c>
      <c r="L36" s="177"/>
      <c r="M36" s="177">
        <f>SUM(M37:M45)</f>
        <v>0</v>
      </c>
      <c r="N36" s="171"/>
      <c r="O36" s="171">
        <f>SUM(O37:O45)</f>
        <v>0</v>
      </c>
      <c r="P36" s="171"/>
      <c r="Q36" s="171">
        <f>SUM(Q37:Q45)</f>
        <v>0</v>
      </c>
      <c r="R36" s="171"/>
      <c r="S36" s="171"/>
      <c r="T36" s="172"/>
      <c r="U36" s="171">
        <f>SUM(U37:U45)</f>
        <v>0</v>
      </c>
      <c r="AE36" t="s">
        <v>87</v>
      </c>
    </row>
    <row r="37" spans="1:60" outlineLevel="1" x14ac:dyDescent="0.2">
      <c r="A37" s="158">
        <v>22</v>
      </c>
      <c r="B37" s="164" t="s">
        <v>143</v>
      </c>
      <c r="C37" s="197" t="s">
        <v>144</v>
      </c>
      <c r="D37" s="166" t="s">
        <v>145</v>
      </c>
      <c r="E37" s="173">
        <v>4</v>
      </c>
      <c r="F37" s="204"/>
      <c r="G37" s="205">
        <f t="shared" ref="G37:G45" si="7">ROUND(E37*F37,2)</f>
        <v>0</v>
      </c>
      <c r="H37" s="204"/>
      <c r="I37" s="205">
        <f t="shared" ref="I37:I45" si="8">ROUND(E37*H37,2)</f>
        <v>0</v>
      </c>
      <c r="J37" s="204"/>
      <c r="K37" s="176">
        <f t="shared" ref="K37:K45" si="9">ROUND(E37*J37,2)</f>
        <v>0</v>
      </c>
      <c r="L37" s="176">
        <v>21</v>
      </c>
      <c r="M37" s="176">
        <f t="shared" ref="M37:M45" si="10">G37*(1+L37/100)</f>
        <v>0</v>
      </c>
      <c r="N37" s="167">
        <v>0</v>
      </c>
      <c r="O37" s="167">
        <f t="shared" ref="O37:O45" si="11">ROUND(E37*N37,5)</f>
        <v>0</v>
      </c>
      <c r="P37" s="167">
        <v>0</v>
      </c>
      <c r="Q37" s="167">
        <f t="shared" ref="Q37:Q45" si="12">ROUND(E37*P37,5)</f>
        <v>0</v>
      </c>
      <c r="R37" s="167"/>
      <c r="S37" s="167"/>
      <c r="T37" s="168">
        <v>0</v>
      </c>
      <c r="U37" s="167">
        <f t="shared" ref="U37:U45" si="13">ROUND(E37*T37,2)</f>
        <v>0</v>
      </c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91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 x14ac:dyDescent="0.2">
      <c r="A38" s="158">
        <v>23</v>
      </c>
      <c r="B38" s="164" t="s">
        <v>146</v>
      </c>
      <c r="C38" s="197" t="s">
        <v>147</v>
      </c>
      <c r="D38" s="166" t="s">
        <v>145</v>
      </c>
      <c r="E38" s="173">
        <v>12</v>
      </c>
      <c r="F38" s="204"/>
      <c r="G38" s="205">
        <f t="shared" si="7"/>
        <v>0</v>
      </c>
      <c r="H38" s="204"/>
      <c r="I38" s="205">
        <f t="shared" si="8"/>
        <v>0</v>
      </c>
      <c r="J38" s="204"/>
      <c r="K38" s="176">
        <f t="shared" si="9"/>
        <v>0</v>
      </c>
      <c r="L38" s="176">
        <v>21</v>
      </c>
      <c r="M38" s="176">
        <f t="shared" si="10"/>
        <v>0</v>
      </c>
      <c r="N38" s="167">
        <v>0</v>
      </c>
      <c r="O38" s="167">
        <f t="shared" si="11"/>
        <v>0</v>
      </c>
      <c r="P38" s="167">
        <v>0</v>
      </c>
      <c r="Q38" s="167">
        <f t="shared" si="12"/>
        <v>0</v>
      </c>
      <c r="R38" s="167"/>
      <c r="S38" s="167"/>
      <c r="T38" s="168">
        <v>0</v>
      </c>
      <c r="U38" s="167">
        <f t="shared" si="13"/>
        <v>0</v>
      </c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91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 x14ac:dyDescent="0.2">
      <c r="A39" s="158">
        <v>24</v>
      </c>
      <c r="B39" s="164" t="s">
        <v>148</v>
      </c>
      <c r="C39" s="197" t="s">
        <v>149</v>
      </c>
      <c r="D39" s="166" t="s">
        <v>145</v>
      </c>
      <c r="E39" s="173">
        <v>8</v>
      </c>
      <c r="F39" s="204"/>
      <c r="G39" s="205">
        <f t="shared" si="7"/>
        <v>0</v>
      </c>
      <c r="H39" s="204"/>
      <c r="I39" s="205">
        <f t="shared" si="8"/>
        <v>0</v>
      </c>
      <c r="J39" s="204"/>
      <c r="K39" s="176">
        <f t="shared" si="9"/>
        <v>0</v>
      </c>
      <c r="L39" s="176">
        <v>21</v>
      </c>
      <c r="M39" s="176">
        <f t="shared" si="10"/>
        <v>0</v>
      </c>
      <c r="N39" s="167">
        <v>0</v>
      </c>
      <c r="O39" s="167">
        <f t="shared" si="11"/>
        <v>0</v>
      </c>
      <c r="P39" s="167">
        <v>0</v>
      </c>
      <c r="Q39" s="167">
        <f t="shared" si="12"/>
        <v>0</v>
      </c>
      <c r="R39" s="167"/>
      <c r="S39" s="167"/>
      <c r="T39" s="168">
        <v>0</v>
      </c>
      <c r="U39" s="167">
        <f t="shared" si="13"/>
        <v>0</v>
      </c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91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 x14ac:dyDescent="0.2">
      <c r="A40" s="158">
        <v>25</v>
      </c>
      <c r="B40" s="164" t="s">
        <v>150</v>
      </c>
      <c r="C40" s="197" t="s">
        <v>151</v>
      </c>
      <c r="D40" s="166" t="s">
        <v>145</v>
      </c>
      <c r="E40" s="173">
        <v>12</v>
      </c>
      <c r="F40" s="204"/>
      <c r="G40" s="205">
        <f t="shared" si="7"/>
        <v>0</v>
      </c>
      <c r="H40" s="204"/>
      <c r="I40" s="205">
        <f t="shared" si="8"/>
        <v>0</v>
      </c>
      <c r="J40" s="204"/>
      <c r="K40" s="176">
        <f t="shared" si="9"/>
        <v>0</v>
      </c>
      <c r="L40" s="176">
        <v>21</v>
      </c>
      <c r="M40" s="176">
        <f t="shared" si="10"/>
        <v>0</v>
      </c>
      <c r="N40" s="167">
        <v>0</v>
      </c>
      <c r="O40" s="167">
        <f t="shared" si="11"/>
        <v>0</v>
      </c>
      <c r="P40" s="167">
        <v>0</v>
      </c>
      <c r="Q40" s="167">
        <f t="shared" si="12"/>
        <v>0</v>
      </c>
      <c r="R40" s="167"/>
      <c r="S40" s="167"/>
      <c r="T40" s="168">
        <v>0</v>
      </c>
      <c r="U40" s="167">
        <f t="shared" si="13"/>
        <v>0</v>
      </c>
      <c r="V40" s="157"/>
      <c r="W40" s="157"/>
      <c r="X40" s="157"/>
      <c r="Y40" s="157"/>
      <c r="Z40" s="157"/>
      <c r="AA40" s="157"/>
      <c r="AB40" s="157"/>
      <c r="AC40" s="157"/>
      <c r="AD40" s="157"/>
      <c r="AE40" s="157" t="s">
        <v>91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 x14ac:dyDescent="0.2">
      <c r="A41" s="158">
        <v>26</v>
      </c>
      <c r="B41" s="164" t="s">
        <v>152</v>
      </c>
      <c r="C41" s="197" t="s">
        <v>153</v>
      </c>
      <c r="D41" s="166" t="s">
        <v>145</v>
      </c>
      <c r="E41" s="173">
        <v>8</v>
      </c>
      <c r="F41" s="204"/>
      <c r="G41" s="205">
        <f t="shared" si="7"/>
        <v>0</v>
      </c>
      <c r="H41" s="204"/>
      <c r="I41" s="205">
        <f t="shared" si="8"/>
        <v>0</v>
      </c>
      <c r="J41" s="204"/>
      <c r="K41" s="176">
        <f t="shared" si="9"/>
        <v>0</v>
      </c>
      <c r="L41" s="176">
        <v>21</v>
      </c>
      <c r="M41" s="176">
        <f t="shared" si="10"/>
        <v>0</v>
      </c>
      <c r="N41" s="167">
        <v>0</v>
      </c>
      <c r="O41" s="167">
        <f t="shared" si="11"/>
        <v>0</v>
      </c>
      <c r="P41" s="167">
        <v>0</v>
      </c>
      <c r="Q41" s="167">
        <f t="shared" si="12"/>
        <v>0</v>
      </c>
      <c r="R41" s="167"/>
      <c r="S41" s="167"/>
      <c r="T41" s="168">
        <v>0</v>
      </c>
      <c r="U41" s="167">
        <f t="shared" si="13"/>
        <v>0</v>
      </c>
      <c r="V41" s="157"/>
      <c r="W41" s="157"/>
      <c r="X41" s="157"/>
      <c r="Y41" s="157"/>
      <c r="Z41" s="157"/>
      <c r="AA41" s="157"/>
      <c r="AB41" s="157"/>
      <c r="AC41" s="157"/>
      <c r="AD41" s="157"/>
      <c r="AE41" s="157" t="s">
        <v>91</v>
      </c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 x14ac:dyDescent="0.2">
      <c r="A42" s="158">
        <v>27</v>
      </c>
      <c r="B42" s="164" t="s">
        <v>154</v>
      </c>
      <c r="C42" s="197" t="s">
        <v>155</v>
      </c>
      <c r="D42" s="166" t="s">
        <v>145</v>
      </c>
      <c r="E42" s="173">
        <v>4</v>
      </c>
      <c r="F42" s="204"/>
      <c r="G42" s="205">
        <f t="shared" si="7"/>
        <v>0</v>
      </c>
      <c r="H42" s="204"/>
      <c r="I42" s="205">
        <f t="shared" si="8"/>
        <v>0</v>
      </c>
      <c r="J42" s="204"/>
      <c r="K42" s="176">
        <f t="shared" si="9"/>
        <v>0</v>
      </c>
      <c r="L42" s="176">
        <v>21</v>
      </c>
      <c r="M42" s="176">
        <f t="shared" si="10"/>
        <v>0</v>
      </c>
      <c r="N42" s="167">
        <v>0</v>
      </c>
      <c r="O42" s="167">
        <f t="shared" si="11"/>
        <v>0</v>
      </c>
      <c r="P42" s="167">
        <v>0</v>
      </c>
      <c r="Q42" s="167">
        <f t="shared" si="12"/>
        <v>0</v>
      </c>
      <c r="R42" s="167"/>
      <c r="S42" s="167"/>
      <c r="T42" s="168">
        <v>0</v>
      </c>
      <c r="U42" s="167">
        <f t="shared" si="13"/>
        <v>0</v>
      </c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91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">
      <c r="A43" s="158">
        <v>28</v>
      </c>
      <c r="B43" s="164" t="s">
        <v>156</v>
      </c>
      <c r="C43" s="197" t="s">
        <v>157</v>
      </c>
      <c r="D43" s="166" t="s">
        <v>145</v>
      </c>
      <c r="E43" s="173">
        <v>2</v>
      </c>
      <c r="F43" s="204"/>
      <c r="G43" s="205">
        <f t="shared" si="7"/>
        <v>0</v>
      </c>
      <c r="H43" s="204"/>
      <c r="I43" s="205">
        <f t="shared" si="8"/>
        <v>0</v>
      </c>
      <c r="J43" s="204"/>
      <c r="K43" s="176">
        <f t="shared" si="9"/>
        <v>0</v>
      </c>
      <c r="L43" s="176">
        <v>21</v>
      </c>
      <c r="M43" s="176">
        <f t="shared" si="10"/>
        <v>0</v>
      </c>
      <c r="N43" s="167">
        <v>0</v>
      </c>
      <c r="O43" s="167">
        <f t="shared" si="11"/>
        <v>0</v>
      </c>
      <c r="P43" s="167">
        <v>0</v>
      </c>
      <c r="Q43" s="167">
        <f t="shared" si="12"/>
        <v>0</v>
      </c>
      <c r="R43" s="167"/>
      <c r="S43" s="167"/>
      <c r="T43" s="168">
        <v>0</v>
      </c>
      <c r="U43" s="167">
        <f t="shared" si="13"/>
        <v>0</v>
      </c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91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 x14ac:dyDescent="0.2">
      <c r="A44" s="158">
        <v>29</v>
      </c>
      <c r="B44" s="164" t="s">
        <v>158</v>
      </c>
      <c r="C44" s="197" t="s">
        <v>159</v>
      </c>
      <c r="D44" s="166" t="s">
        <v>145</v>
      </c>
      <c r="E44" s="173">
        <v>5</v>
      </c>
      <c r="F44" s="204"/>
      <c r="G44" s="205">
        <f t="shared" si="7"/>
        <v>0</v>
      </c>
      <c r="H44" s="204"/>
      <c r="I44" s="205">
        <f t="shared" si="8"/>
        <v>0</v>
      </c>
      <c r="J44" s="204"/>
      <c r="K44" s="176">
        <f t="shared" si="9"/>
        <v>0</v>
      </c>
      <c r="L44" s="176">
        <v>21</v>
      </c>
      <c r="M44" s="176">
        <f t="shared" si="10"/>
        <v>0</v>
      </c>
      <c r="N44" s="167">
        <v>0</v>
      </c>
      <c r="O44" s="167">
        <f t="shared" si="11"/>
        <v>0</v>
      </c>
      <c r="P44" s="167">
        <v>0</v>
      </c>
      <c r="Q44" s="167">
        <f t="shared" si="12"/>
        <v>0</v>
      </c>
      <c r="R44" s="167"/>
      <c r="S44" s="167"/>
      <c r="T44" s="168">
        <v>0</v>
      </c>
      <c r="U44" s="167">
        <f t="shared" si="13"/>
        <v>0</v>
      </c>
      <c r="V44" s="157"/>
      <c r="W44" s="157"/>
      <c r="X44" s="157"/>
      <c r="Y44" s="157"/>
      <c r="Z44" s="157"/>
      <c r="AA44" s="157"/>
      <c r="AB44" s="157"/>
      <c r="AC44" s="157"/>
      <c r="AD44" s="157"/>
      <c r="AE44" s="157" t="s">
        <v>91</v>
      </c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outlineLevel="1" x14ac:dyDescent="0.2">
      <c r="A45" s="158">
        <v>30</v>
      </c>
      <c r="B45" s="164" t="s">
        <v>160</v>
      </c>
      <c r="C45" s="197" t="s">
        <v>161</v>
      </c>
      <c r="D45" s="166" t="s">
        <v>145</v>
      </c>
      <c r="E45" s="173">
        <v>2</v>
      </c>
      <c r="F45" s="204"/>
      <c r="G45" s="205">
        <f t="shared" si="7"/>
        <v>0</v>
      </c>
      <c r="H45" s="204"/>
      <c r="I45" s="205">
        <f t="shared" si="8"/>
        <v>0</v>
      </c>
      <c r="J45" s="204"/>
      <c r="K45" s="176">
        <f t="shared" si="9"/>
        <v>0</v>
      </c>
      <c r="L45" s="176">
        <v>21</v>
      </c>
      <c r="M45" s="176">
        <f t="shared" si="10"/>
        <v>0</v>
      </c>
      <c r="N45" s="167">
        <v>0</v>
      </c>
      <c r="O45" s="167">
        <f t="shared" si="11"/>
        <v>0</v>
      </c>
      <c r="P45" s="167">
        <v>0</v>
      </c>
      <c r="Q45" s="167">
        <f t="shared" si="12"/>
        <v>0</v>
      </c>
      <c r="R45" s="167"/>
      <c r="S45" s="167"/>
      <c r="T45" s="168">
        <v>0</v>
      </c>
      <c r="U45" s="167">
        <f t="shared" si="13"/>
        <v>0</v>
      </c>
      <c r="V45" s="157"/>
      <c r="W45" s="157"/>
      <c r="X45" s="157"/>
      <c r="Y45" s="157"/>
      <c r="Z45" s="157"/>
      <c r="AA45" s="157"/>
      <c r="AB45" s="157"/>
      <c r="AC45" s="157"/>
      <c r="AD45" s="157"/>
      <c r="AE45" s="157" t="s">
        <v>91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x14ac:dyDescent="0.2">
      <c r="A46" s="159" t="s">
        <v>86</v>
      </c>
      <c r="B46" s="165" t="s">
        <v>57</v>
      </c>
      <c r="C46" s="199" t="s">
        <v>26</v>
      </c>
      <c r="D46" s="170"/>
      <c r="E46" s="175"/>
      <c r="F46" s="177"/>
      <c r="G46" s="177">
        <f>SUMIF(AE47:AE47,"&lt;&gt;NOR",G47:G47)</f>
        <v>0</v>
      </c>
      <c r="H46" s="177"/>
      <c r="I46" s="177">
        <f>SUM(I47:I47)</f>
        <v>0</v>
      </c>
      <c r="J46" s="177"/>
      <c r="K46" s="177">
        <f>SUM(K47:K47)</f>
        <v>0</v>
      </c>
      <c r="L46" s="177"/>
      <c r="M46" s="177">
        <f>SUM(M47:M47)</f>
        <v>0</v>
      </c>
      <c r="N46" s="171"/>
      <c r="O46" s="171">
        <f>SUM(O47:O47)</f>
        <v>0</v>
      </c>
      <c r="P46" s="171"/>
      <c r="Q46" s="171">
        <f>SUM(Q47:Q47)</f>
        <v>0</v>
      </c>
      <c r="R46" s="171"/>
      <c r="S46" s="171"/>
      <c r="T46" s="172"/>
      <c r="U46" s="171">
        <f>SUM(U47:U47)</f>
        <v>0</v>
      </c>
      <c r="AE46" t="s">
        <v>87</v>
      </c>
    </row>
    <row r="47" spans="1:60" outlineLevel="1" x14ac:dyDescent="0.2">
      <c r="A47" s="186">
        <v>31</v>
      </c>
      <c r="B47" s="187" t="s">
        <v>162</v>
      </c>
      <c r="C47" s="200" t="s">
        <v>163</v>
      </c>
      <c r="D47" s="188" t="s">
        <v>164</v>
      </c>
      <c r="E47" s="189">
        <v>1</v>
      </c>
      <c r="F47" s="206"/>
      <c r="G47" s="207">
        <f>ROUND(E47*F47,2)</f>
        <v>0</v>
      </c>
      <c r="H47" s="206"/>
      <c r="I47" s="207">
        <f>ROUND(E47*H47,2)</f>
        <v>0</v>
      </c>
      <c r="J47" s="206"/>
      <c r="K47" s="190">
        <f>ROUND(E47*J47,2)</f>
        <v>0</v>
      </c>
      <c r="L47" s="190">
        <v>21</v>
      </c>
      <c r="M47" s="190">
        <f>G47*(1+L47/100)</f>
        <v>0</v>
      </c>
      <c r="N47" s="191">
        <v>0</v>
      </c>
      <c r="O47" s="191">
        <f>ROUND(E47*N47,5)</f>
        <v>0</v>
      </c>
      <c r="P47" s="191">
        <v>0</v>
      </c>
      <c r="Q47" s="191">
        <f>ROUND(E47*P47,5)</f>
        <v>0</v>
      </c>
      <c r="R47" s="191"/>
      <c r="S47" s="191"/>
      <c r="T47" s="192">
        <v>0</v>
      </c>
      <c r="U47" s="191">
        <f>ROUND(E47*T47,2)</f>
        <v>0</v>
      </c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165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x14ac:dyDescent="0.2">
      <c r="A48" s="6"/>
      <c r="B48" s="7" t="s">
        <v>166</v>
      </c>
      <c r="C48" s="201" t="s">
        <v>166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v>15</v>
      </c>
      <c r="AD48">
        <v>21</v>
      </c>
    </row>
    <row r="49" spans="1:31" x14ac:dyDescent="0.2">
      <c r="A49" s="193"/>
      <c r="B49" s="194">
        <v>26</v>
      </c>
      <c r="C49" s="202" t="s">
        <v>166</v>
      </c>
      <c r="D49" s="195"/>
      <c r="E49" s="195"/>
      <c r="F49" s="195"/>
      <c r="G49" s="196">
        <f>G8+G17+G20+G36+G46</f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f>SUMIF(L7:L47,AC48,G7:G47)</f>
        <v>0</v>
      </c>
      <c r="AD49">
        <f>SUMIF(L7:L47,AD48,G7:G47)</f>
        <v>0</v>
      </c>
      <c r="AE49" t="s">
        <v>167</v>
      </c>
    </row>
    <row r="50" spans="1:31" x14ac:dyDescent="0.2">
      <c r="A50" s="6"/>
      <c r="B50" s="7" t="s">
        <v>166</v>
      </c>
      <c r="C50" s="201" t="s">
        <v>166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6"/>
      <c r="B51" s="7" t="s">
        <v>166</v>
      </c>
      <c r="C51" s="201" t="s">
        <v>166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80">
        <v>33</v>
      </c>
      <c r="B52" s="280"/>
      <c r="C52" s="281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61"/>
      <c r="B53" s="262"/>
      <c r="C53" s="263"/>
      <c r="D53" s="262"/>
      <c r="E53" s="262"/>
      <c r="F53" s="262"/>
      <c r="G53" s="264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E53" t="s">
        <v>168</v>
      </c>
    </row>
    <row r="54" spans="1:31" x14ac:dyDescent="0.2">
      <c r="A54" s="265"/>
      <c r="B54" s="266"/>
      <c r="C54" s="267"/>
      <c r="D54" s="266"/>
      <c r="E54" s="266"/>
      <c r="F54" s="266"/>
      <c r="G54" s="268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65"/>
      <c r="B55" s="266"/>
      <c r="C55" s="267"/>
      <c r="D55" s="266"/>
      <c r="E55" s="266"/>
      <c r="F55" s="266"/>
      <c r="G55" s="268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65"/>
      <c r="B56" s="266"/>
      <c r="C56" s="267"/>
      <c r="D56" s="266"/>
      <c r="E56" s="266"/>
      <c r="F56" s="266"/>
      <c r="G56" s="268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269"/>
      <c r="B57" s="270"/>
      <c r="C57" s="271"/>
      <c r="D57" s="270"/>
      <c r="E57" s="270"/>
      <c r="F57" s="270"/>
      <c r="G57" s="272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A58" s="6"/>
      <c r="B58" s="7" t="s">
        <v>166</v>
      </c>
      <c r="C58" s="201" t="s">
        <v>166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 x14ac:dyDescent="0.2">
      <c r="C59" s="203"/>
      <c r="AE59" t="s">
        <v>169</v>
      </c>
    </row>
  </sheetData>
  <mergeCells count="6">
    <mergeCell ref="A53:G57"/>
    <mergeCell ref="A1:G1"/>
    <mergeCell ref="C2:G2"/>
    <mergeCell ref="C3:G3"/>
    <mergeCell ref="C4:G4"/>
    <mergeCell ref="A52:C52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TS</cp:lastModifiedBy>
  <cp:lastPrinted>2014-02-28T09:52:57Z</cp:lastPrinted>
  <dcterms:created xsi:type="dcterms:W3CDTF">2009-04-08T07:15:50Z</dcterms:created>
  <dcterms:modified xsi:type="dcterms:W3CDTF">2017-08-10T18:57:55Z</dcterms:modified>
</cp:coreProperties>
</file>